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eqball-my.sharepoint.com/personal/barnabas_nemeth_teqball_com/Documents/Data Analysis/Portfolio/Service Analysis/"/>
    </mc:Choice>
  </mc:AlternateContent>
  <xr:revisionPtr revIDLastSave="1306" documentId="8_{2C28E412-9FD6-4A08-AE5A-E60F36DD8A2C}" xr6:coauthVersionLast="47" xr6:coauthVersionMax="47" xr10:uidLastSave="{B9874ED1-2802-423A-85D6-D8D7F3C9AB57}"/>
  <bookViews>
    <workbookView xWindow="-110" yWindow="-110" windowWidth="19420" windowHeight="10420" xr2:uid="{C70B9970-5C5C-4394-B053-B42B30734BDA}"/>
  </bookViews>
  <sheets>
    <sheet name="Dataframe 1 - All Data" sheetId="1" r:id="rId1"/>
    <sheet name="Dataframe 2 - Before QF" sheetId="5" r:id="rId2"/>
    <sheet name="Dataframe 3 - Last 16" sheetId="4" r:id="rId3"/>
    <sheet name="Doubles" sheetId="2" state="hidden" r:id="rId4"/>
    <sheet name="Summary" sheetId="3" r:id="rId5"/>
    <sheet name="Dashboard" sheetId="6" r:id="rId6"/>
    <sheet name="Munka1" sheetId="7" r:id="rId7"/>
  </sheets>
  <definedNames>
    <definedName name="_xlnm._FilterDatabase" localSheetId="1" hidden="1">'Dataframe 2 - Before QF'!$A$1:$O$1</definedName>
    <definedName name="_xlnm._FilterDatabase" localSheetId="2" hidden="1">'Dataframe 3 - Last 16'!$A$1:$O$1</definedName>
    <definedName name="_xlnm._FilterDatabase" localSheetId="6" hidden="1">Munka1!$M$1:$T$32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7" l="1"/>
  <c r="H3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2" i="7"/>
  <c r="H2" i="7"/>
  <c r="F2" i="7"/>
  <c r="F3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N27" i="3"/>
  <c r="M12" i="3"/>
  <c r="M11" i="3"/>
  <c r="N11" i="3" s="1"/>
  <c r="F11" i="3"/>
  <c r="G11" i="3"/>
  <c r="G30" i="3"/>
  <c r="G31" i="3"/>
  <c r="F33" i="3"/>
  <c r="G33" i="3" s="1"/>
  <c r="F32" i="3"/>
  <c r="G32" i="3" s="1"/>
  <c r="F31" i="3"/>
  <c r="F30" i="3"/>
  <c r="G26" i="3"/>
  <c r="F26" i="3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B206" i="5"/>
  <c r="AB207" i="5"/>
  <c r="AB208" i="5"/>
  <c r="AB209" i="5"/>
  <c r="AB210" i="5"/>
  <c r="AB211" i="5"/>
  <c r="AB212" i="5"/>
  <c r="AB213" i="5"/>
  <c r="AB214" i="5"/>
  <c r="AB215" i="5"/>
  <c r="AB216" i="5"/>
  <c r="AB217" i="5"/>
  <c r="AB218" i="5"/>
  <c r="AB219" i="5"/>
  <c r="AB220" i="5"/>
  <c r="AB221" i="5"/>
  <c r="AB222" i="5"/>
  <c r="AB223" i="5"/>
  <c r="AB224" i="5"/>
  <c r="AB225" i="5"/>
  <c r="AB226" i="5"/>
  <c r="AB227" i="5"/>
  <c r="AB228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241" i="5"/>
  <c r="AB242" i="5"/>
  <c r="AB243" i="5"/>
  <c r="AB244" i="5"/>
  <c r="AB245" i="5"/>
  <c r="AB246" i="5"/>
  <c r="AB247" i="5"/>
  <c r="AB248" i="5"/>
  <c r="AB249" i="5"/>
  <c r="AB250" i="5"/>
  <c r="AB251" i="5"/>
  <c r="AB252" i="5"/>
  <c r="AB253" i="5"/>
  <c r="AB254" i="5"/>
  <c r="AB255" i="5"/>
  <c r="AB256" i="5"/>
  <c r="AB257" i="5"/>
  <c r="AB258" i="5"/>
  <c r="AB259" i="5"/>
  <c r="AB260" i="5"/>
  <c r="AB261" i="5"/>
  <c r="AB262" i="5"/>
  <c r="AB263" i="5"/>
  <c r="AB264" i="5"/>
  <c r="AB265" i="5"/>
  <c r="AB266" i="5"/>
  <c r="AB267" i="5"/>
  <c r="AB268" i="5"/>
  <c r="AB269" i="5"/>
  <c r="AB270" i="5"/>
  <c r="AB271" i="5"/>
  <c r="AB272" i="5"/>
  <c r="AB273" i="5"/>
  <c r="AB274" i="5"/>
  <c r="AB275" i="5"/>
  <c r="AB276" i="5"/>
  <c r="AB277" i="5"/>
  <c r="AB278" i="5"/>
  <c r="AB279" i="5"/>
  <c r="AB280" i="5"/>
  <c r="AB281" i="5"/>
  <c r="AB282" i="5"/>
  <c r="AB283" i="5"/>
  <c r="AB284" i="5"/>
  <c r="AB285" i="5"/>
  <c r="AB286" i="5"/>
  <c r="AB287" i="5"/>
  <c r="AB288" i="5"/>
  <c r="AB289" i="5"/>
  <c r="AB290" i="5"/>
  <c r="AB291" i="5"/>
  <c r="AB292" i="5"/>
  <c r="AB293" i="5"/>
  <c r="AB294" i="5"/>
  <c r="AB295" i="5"/>
  <c r="AB296" i="5"/>
  <c r="AB297" i="5"/>
  <c r="AB298" i="5"/>
  <c r="AB299" i="5"/>
  <c r="AB300" i="5"/>
  <c r="AB301" i="5"/>
  <c r="AB302" i="5"/>
  <c r="AB303" i="5"/>
  <c r="AB304" i="5"/>
  <c r="AB305" i="5"/>
  <c r="AB306" i="5"/>
  <c r="AB307" i="5"/>
  <c r="AB308" i="5"/>
  <c r="AB309" i="5"/>
  <c r="AB310" i="5"/>
  <c r="AB311" i="5"/>
  <c r="AB312" i="5"/>
  <c r="AB313" i="5"/>
  <c r="AB314" i="5"/>
  <c r="AB315" i="5"/>
  <c r="AB316" i="5"/>
  <c r="AB317" i="5"/>
  <c r="AB318" i="5"/>
  <c r="AB319" i="5"/>
  <c r="AB320" i="5"/>
  <c r="AB321" i="5"/>
  <c r="AB322" i="5"/>
  <c r="AB323" i="5"/>
  <c r="AB324" i="5"/>
  <c r="AB325" i="5"/>
  <c r="AB326" i="5"/>
  <c r="AB327" i="5"/>
  <c r="AB328" i="5"/>
  <c r="AB329" i="5"/>
  <c r="AB330" i="5"/>
  <c r="AB331" i="5"/>
  <c r="AB332" i="5"/>
  <c r="AB333" i="5"/>
  <c r="AB334" i="5"/>
  <c r="AB335" i="5"/>
  <c r="AB336" i="5"/>
  <c r="AB337" i="5"/>
  <c r="AB338" i="5"/>
  <c r="AB339" i="5"/>
  <c r="AB340" i="5"/>
  <c r="AB341" i="5"/>
  <c r="AB342" i="5"/>
  <c r="AB343" i="5"/>
  <c r="AB344" i="5"/>
  <c r="AB345" i="5"/>
  <c r="AB346" i="5"/>
  <c r="AB347" i="5"/>
  <c r="AB348" i="5"/>
  <c r="AB349" i="5"/>
  <c r="AB350" i="5"/>
  <c r="AB351" i="5"/>
  <c r="AB352" i="5"/>
  <c r="AB353" i="5"/>
  <c r="AB354" i="5"/>
  <c r="AB355" i="5"/>
  <c r="AB356" i="5"/>
  <c r="AB357" i="5"/>
  <c r="AB358" i="5"/>
  <c r="AB359" i="5"/>
  <c r="AB360" i="5"/>
  <c r="AB361" i="5"/>
  <c r="AB362" i="5"/>
  <c r="AB363" i="5"/>
  <c r="AB364" i="5"/>
  <c r="AB365" i="5"/>
  <c r="AB366" i="5"/>
  <c r="AB367" i="5"/>
  <c r="AB368" i="5"/>
  <c r="AB369" i="5"/>
  <c r="AB370" i="5"/>
  <c r="AB371" i="5"/>
  <c r="AB372" i="5"/>
  <c r="AB373" i="5"/>
  <c r="AB374" i="5"/>
  <c r="AB375" i="5"/>
  <c r="AB376" i="5"/>
  <c r="AB377" i="5"/>
  <c r="AB378" i="5"/>
  <c r="AB379" i="5"/>
  <c r="AB380" i="5"/>
  <c r="AB381" i="5"/>
  <c r="AB382" i="5"/>
  <c r="AB383" i="5"/>
  <c r="AB384" i="5"/>
  <c r="AB385" i="5"/>
  <c r="AB386" i="5"/>
  <c r="AB387" i="5"/>
  <c r="AB388" i="5"/>
  <c r="AB389" i="5"/>
  <c r="AB390" i="5"/>
  <c r="AB391" i="5"/>
  <c r="AB392" i="5"/>
  <c r="AB393" i="5"/>
  <c r="AB394" i="5"/>
  <c r="AB395" i="5"/>
  <c r="AB396" i="5"/>
  <c r="AB397" i="5"/>
  <c r="AB398" i="5"/>
  <c r="AB399" i="5"/>
  <c r="AB400" i="5"/>
  <c r="AB401" i="5"/>
  <c r="AB402" i="5"/>
  <c r="AB403" i="5"/>
  <c r="AB404" i="5"/>
  <c r="AB405" i="5"/>
  <c r="AB406" i="5"/>
  <c r="AB407" i="5"/>
  <c r="AB408" i="5"/>
  <c r="AB409" i="5"/>
  <c r="AB410" i="5"/>
  <c r="AB411" i="5"/>
  <c r="AB412" i="5"/>
  <c r="AB413" i="5"/>
  <c r="AB414" i="5"/>
  <c r="AB415" i="5"/>
  <c r="AB416" i="5"/>
  <c r="AB417" i="5"/>
  <c r="AB418" i="5"/>
  <c r="AB419" i="5"/>
  <c r="AB420" i="5"/>
  <c r="AB421" i="5"/>
  <c r="AB422" i="5"/>
  <c r="AB423" i="5"/>
  <c r="AB424" i="5"/>
  <c r="AB425" i="5"/>
  <c r="AB426" i="5"/>
  <c r="AB427" i="5"/>
  <c r="AB428" i="5"/>
  <c r="AB429" i="5"/>
  <c r="AB430" i="5"/>
  <c r="AB431" i="5"/>
  <c r="AB432" i="5"/>
  <c r="AB433" i="5"/>
  <c r="AB434" i="5"/>
  <c r="AB435" i="5"/>
  <c r="AB436" i="5"/>
  <c r="AB437" i="5"/>
  <c r="AB438" i="5"/>
  <c r="AB439" i="5"/>
  <c r="AB440" i="5"/>
  <c r="AB441" i="5"/>
  <c r="AB442" i="5"/>
  <c r="AB443" i="5"/>
  <c r="AB444" i="5"/>
  <c r="AB445" i="5"/>
  <c r="AB446" i="5"/>
  <c r="AB447" i="5"/>
  <c r="AB448" i="5"/>
  <c r="AB449" i="5"/>
  <c r="AB450" i="5"/>
  <c r="AB451" i="5"/>
  <c r="AB452" i="5"/>
  <c r="AB453" i="5"/>
  <c r="AB454" i="5"/>
  <c r="AB455" i="5"/>
  <c r="AB456" i="5"/>
  <c r="AB457" i="5"/>
  <c r="AB458" i="5"/>
  <c r="AB459" i="5"/>
  <c r="AB460" i="5"/>
  <c r="AB461" i="5"/>
  <c r="AB462" i="5"/>
  <c r="AB463" i="5"/>
  <c r="AB464" i="5"/>
  <c r="AB465" i="5"/>
  <c r="AB466" i="5"/>
  <c r="AB467" i="5"/>
  <c r="AB468" i="5"/>
  <c r="AB469" i="5"/>
  <c r="AB470" i="5"/>
  <c r="AB471" i="5"/>
  <c r="AB472" i="5"/>
  <c r="AB473" i="5"/>
  <c r="AB474" i="5"/>
  <c r="AB475" i="5"/>
  <c r="AB476" i="5"/>
  <c r="AB477" i="5"/>
  <c r="AB478" i="5"/>
  <c r="AB479" i="5"/>
  <c r="AB480" i="5"/>
  <c r="AB481" i="5"/>
  <c r="AB482" i="5"/>
  <c r="AB483" i="5"/>
  <c r="AB484" i="5"/>
  <c r="AB485" i="5"/>
  <c r="AB486" i="5"/>
  <c r="AB487" i="5"/>
  <c r="AB488" i="5"/>
  <c r="AB489" i="5"/>
  <c r="AB490" i="5"/>
  <c r="AB491" i="5"/>
  <c r="AB492" i="5"/>
  <c r="AB493" i="5"/>
  <c r="AB494" i="5"/>
  <c r="AB495" i="5"/>
  <c r="AB496" i="5"/>
  <c r="AB497" i="5"/>
  <c r="AB498" i="5"/>
  <c r="AB499" i="5"/>
  <c r="AB500" i="5"/>
  <c r="AB501" i="5"/>
  <c r="AB502" i="5"/>
  <c r="AB503" i="5"/>
  <c r="AB504" i="5"/>
  <c r="AB505" i="5"/>
  <c r="AB506" i="5"/>
  <c r="AB507" i="5"/>
  <c r="AB508" i="5"/>
  <c r="AB509" i="5"/>
  <c r="AB510" i="5"/>
  <c r="AB511" i="5"/>
  <c r="AB512" i="5"/>
  <c r="AB513" i="5"/>
  <c r="AB514" i="5"/>
  <c r="AB515" i="5"/>
  <c r="AB516" i="5"/>
  <c r="AB517" i="5"/>
  <c r="AB518" i="5"/>
  <c r="AB519" i="5"/>
  <c r="AB520" i="5"/>
  <c r="AB521" i="5"/>
  <c r="AB522" i="5"/>
  <c r="AB523" i="5"/>
  <c r="AB524" i="5"/>
  <c r="AB525" i="5"/>
  <c r="AB526" i="5"/>
  <c r="AB527" i="5"/>
  <c r="AB528" i="5"/>
  <c r="AB529" i="5"/>
  <c r="AB530" i="5"/>
  <c r="AB531" i="5"/>
  <c r="AB532" i="5"/>
  <c r="AB533" i="5"/>
  <c r="AB534" i="5"/>
  <c r="AB535" i="5"/>
  <c r="AB536" i="5"/>
  <c r="AB537" i="5"/>
  <c r="AB538" i="5"/>
  <c r="AB539" i="5"/>
  <c r="AB540" i="5"/>
  <c r="AB541" i="5"/>
  <c r="AB542" i="5"/>
  <c r="AB543" i="5"/>
  <c r="AB544" i="5"/>
  <c r="AB545" i="5"/>
  <c r="AB546" i="5"/>
  <c r="AB547" i="5"/>
  <c r="AB548" i="5"/>
  <c r="AB549" i="5"/>
  <c r="AB550" i="5"/>
  <c r="AB551" i="5"/>
  <c r="AB552" i="5"/>
  <c r="AB553" i="5"/>
  <c r="AB554" i="5"/>
  <c r="AB555" i="5"/>
  <c r="AB556" i="5"/>
  <c r="AB557" i="5"/>
  <c r="AB558" i="5"/>
  <c r="AB559" i="5"/>
  <c r="AB560" i="5"/>
  <c r="AB561" i="5"/>
  <c r="AB562" i="5"/>
  <c r="AB563" i="5"/>
  <c r="AB564" i="5"/>
  <c r="AB565" i="5"/>
  <c r="AB566" i="5"/>
  <c r="AB567" i="5"/>
  <c r="AB568" i="5"/>
  <c r="AB569" i="5"/>
  <c r="AB570" i="5"/>
  <c r="AB571" i="5"/>
  <c r="AB572" i="5"/>
  <c r="AB573" i="5"/>
  <c r="AB574" i="5"/>
  <c r="AB575" i="5"/>
  <c r="AB576" i="5"/>
  <c r="AB577" i="5"/>
  <c r="AB578" i="5"/>
  <c r="AB579" i="5"/>
  <c r="AB580" i="5"/>
  <c r="AB581" i="5"/>
  <c r="AB582" i="5"/>
  <c r="AB583" i="5"/>
  <c r="AB584" i="5"/>
  <c r="AB585" i="5"/>
  <c r="AB586" i="5"/>
  <c r="AB587" i="5"/>
  <c r="AB588" i="5"/>
  <c r="AB589" i="5"/>
  <c r="AB590" i="5"/>
  <c r="AB591" i="5"/>
  <c r="AB592" i="5"/>
  <c r="AB593" i="5"/>
  <c r="AB594" i="5"/>
  <c r="AB595" i="5"/>
  <c r="AB596" i="5"/>
  <c r="AB597" i="5"/>
  <c r="AB598" i="5"/>
  <c r="AB599" i="5"/>
  <c r="AB600" i="5"/>
  <c r="AB601" i="5"/>
  <c r="AB602" i="5"/>
  <c r="AB603" i="5"/>
  <c r="AB604" i="5"/>
  <c r="AB605" i="5"/>
  <c r="AB606" i="5"/>
  <c r="AB607" i="5"/>
  <c r="AB608" i="5"/>
  <c r="AB609" i="5"/>
  <c r="AB610" i="5"/>
  <c r="AB611" i="5"/>
  <c r="AB612" i="5"/>
  <c r="AB613" i="5"/>
  <c r="AB614" i="5"/>
  <c r="AB615" i="5"/>
  <c r="AB616" i="5"/>
  <c r="AB617" i="5"/>
  <c r="AB618" i="5"/>
  <c r="AB619" i="5"/>
  <c r="AB620" i="5"/>
  <c r="AB621" i="5"/>
  <c r="AB622" i="5"/>
  <c r="AB623" i="5"/>
  <c r="AB624" i="5"/>
  <c r="AB625" i="5"/>
  <c r="AB626" i="5"/>
  <c r="AB627" i="5"/>
  <c r="AB628" i="5"/>
  <c r="AB629" i="5"/>
  <c r="AB630" i="5"/>
  <c r="AB631" i="5"/>
  <c r="AB632" i="5"/>
  <c r="AB633" i="5"/>
  <c r="AB634" i="5"/>
  <c r="AB635" i="5"/>
  <c r="AB636" i="5"/>
  <c r="AB637" i="5"/>
  <c r="AB638" i="5"/>
  <c r="AB639" i="5"/>
  <c r="AB640" i="5"/>
  <c r="AB641" i="5"/>
  <c r="AB642" i="5"/>
  <c r="AB643" i="5"/>
  <c r="AB644" i="5"/>
  <c r="AB645" i="5"/>
  <c r="AB646" i="5"/>
  <c r="AB647" i="5"/>
  <c r="AB648" i="5"/>
  <c r="AB649" i="5"/>
  <c r="AB650" i="5"/>
  <c r="AB651" i="5"/>
  <c r="AB652" i="5"/>
  <c r="AB653" i="5"/>
  <c r="AB654" i="5"/>
  <c r="AB655" i="5"/>
  <c r="AB656" i="5"/>
  <c r="AB657" i="5"/>
  <c r="AB658" i="5"/>
  <c r="AB659" i="5"/>
  <c r="AB660" i="5"/>
  <c r="AB661" i="5"/>
  <c r="AB662" i="5"/>
  <c r="AB663" i="5"/>
  <c r="AB664" i="5"/>
  <c r="AB665" i="5"/>
  <c r="AB666" i="5"/>
  <c r="AB667" i="5"/>
  <c r="AB668" i="5"/>
  <c r="AB669" i="5"/>
  <c r="AB670" i="5"/>
  <c r="AB671" i="5"/>
  <c r="AB672" i="5"/>
  <c r="AB673" i="5"/>
  <c r="AB674" i="5"/>
  <c r="AB675" i="5"/>
  <c r="AB676" i="5"/>
  <c r="AB677" i="5"/>
  <c r="AB678" i="5"/>
  <c r="AB679" i="5"/>
  <c r="AB680" i="5"/>
  <c r="AB681" i="5"/>
  <c r="AB682" i="5"/>
  <c r="AB683" i="5"/>
  <c r="AB684" i="5"/>
  <c r="AB685" i="5"/>
  <c r="AB686" i="5"/>
  <c r="AB687" i="5"/>
  <c r="AB688" i="5"/>
  <c r="AB689" i="5"/>
  <c r="AB690" i="5"/>
  <c r="AB691" i="5"/>
  <c r="AB692" i="5"/>
  <c r="AB693" i="5"/>
  <c r="AB694" i="5"/>
  <c r="AB695" i="5"/>
  <c r="AB696" i="5"/>
  <c r="AB697" i="5"/>
  <c r="AB698" i="5"/>
  <c r="AB699" i="5"/>
  <c r="AB700" i="5"/>
  <c r="AB701" i="5"/>
  <c r="AB702" i="5"/>
  <c r="AB703" i="5"/>
  <c r="AB704" i="5"/>
  <c r="AB705" i="5"/>
  <c r="AB706" i="5"/>
  <c r="AB707" i="5"/>
  <c r="AB708" i="5"/>
  <c r="AB709" i="5"/>
  <c r="AB710" i="5"/>
  <c r="AB711" i="5"/>
  <c r="AB712" i="5"/>
  <c r="AB713" i="5"/>
  <c r="AB714" i="5"/>
  <c r="AB715" i="5"/>
  <c r="AB716" i="5"/>
  <c r="AB717" i="5"/>
  <c r="AB718" i="5"/>
  <c r="AB719" i="5"/>
  <c r="AB720" i="5"/>
  <c r="AB721" i="5"/>
  <c r="AB722" i="5"/>
  <c r="AB723" i="5"/>
  <c r="AB724" i="5"/>
  <c r="AB725" i="5"/>
  <c r="AB726" i="5"/>
  <c r="AB727" i="5"/>
  <c r="AB728" i="5"/>
  <c r="AB729" i="5"/>
  <c r="AB730" i="5"/>
  <c r="AB731" i="5"/>
  <c r="AB732" i="5"/>
  <c r="AB733" i="5"/>
  <c r="AB734" i="5"/>
  <c r="AB735" i="5"/>
  <c r="AB736" i="5"/>
  <c r="AB737" i="5"/>
  <c r="AB738" i="5"/>
  <c r="AB739" i="5"/>
  <c r="AB740" i="5"/>
  <c r="AB741" i="5"/>
  <c r="AB742" i="5"/>
  <c r="AB743" i="5"/>
  <c r="AB744" i="5"/>
  <c r="AB745" i="5"/>
  <c r="AB746" i="5"/>
  <c r="AB747" i="5"/>
  <c r="AB748" i="5"/>
  <c r="AB749" i="5"/>
  <c r="AB750" i="5"/>
  <c r="AB751" i="5"/>
  <c r="AB752" i="5"/>
  <c r="AB753" i="5"/>
  <c r="AB754" i="5"/>
  <c r="AB755" i="5"/>
  <c r="AB756" i="5"/>
  <c r="AB757" i="5"/>
  <c r="AB758" i="5"/>
  <c r="AB759" i="5"/>
  <c r="AB760" i="5"/>
  <c r="AB761" i="5"/>
  <c r="AB762" i="5"/>
  <c r="AB763" i="5"/>
  <c r="AB764" i="5"/>
  <c r="AB765" i="5"/>
  <c r="AB766" i="5"/>
  <c r="AB767" i="5"/>
  <c r="AB768" i="5"/>
  <c r="AB769" i="5"/>
  <c r="AB770" i="5"/>
  <c r="AB771" i="5"/>
  <c r="AB772" i="5"/>
  <c r="AB773" i="5"/>
  <c r="AB774" i="5"/>
  <c r="AB775" i="5"/>
  <c r="AB776" i="5"/>
  <c r="AB777" i="5"/>
  <c r="AB778" i="5"/>
  <c r="AB779" i="5"/>
  <c r="AB780" i="5"/>
  <c r="AB781" i="5"/>
  <c r="AB782" i="5"/>
  <c r="AB783" i="5"/>
  <c r="AB784" i="5"/>
  <c r="AB785" i="5"/>
  <c r="AB786" i="5"/>
  <c r="AB787" i="5"/>
  <c r="AB788" i="5"/>
  <c r="AB789" i="5"/>
  <c r="AB790" i="5"/>
  <c r="AB791" i="5"/>
  <c r="AB792" i="5"/>
  <c r="AB793" i="5"/>
  <c r="AB794" i="5"/>
  <c r="AB795" i="5"/>
  <c r="AB796" i="5"/>
  <c r="AB797" i="5"/>
  <c r="AB798" i="5"/>
  <c r="AB799" i="5"/>
  <c r="AB800" i="5"/>
  <c r="AB801" i="5"/>
  <c r="AB802" i="5"/>
  <c r="AB803" i="5"/>
  <c r="AB804" i="5"/>
  <c r="AB805" i="5"/>
  <c r="AB806" i="5"/>
  <c r="AB807" i="5"/>
  <c r="AB808" i="5"/>
  <c r="AB809" i="5"/>
  <c r="AB810" i="5"/>
  <c r="AB811" i="5"/>
  <c r="AB812" i="5"/>
  <c r="AB813" i="5"/>
  <c r="AB814" i="5"/>
  <c r="AB815" i="5"/>
  <c r="AB816" i="5"/>
  <c r="AB817" i="5"/>
  <c r="AB818" i="5"/>
  <c r="AB819" i="5"/>
  <c r="AB820" i="5"/>
  <c r="AB821" i="5"/>
  <c r="AB822" i="5"/>
  <c r="AB823" i="5"/>
  <c r="AB824" i="5"/>
  <c r="AB825" i="5"/>
  <c r="AB826" i="5"/>
  <c r="AB827" i="5"/>
  <c r="AB828" i="5"/>
  <c r="AB829" i="5"/>
  <c r="AB830" i="5"/>
  <c r="AB831" i="5"/>
  <c r="AB832" i="5"/>
  <c r="AB833" i="5"/>
  <c r="AB834" i="5"/>
  <c r="AB835" i="5"/>
  <c r="AB836" i="5"/>
  <c r="AB837" i="5"/>
  <c r="AB838" i="5"/>
  <c r="AB839" i="5"/>
  <c r="AB840" i="5"/>
  <c r="AB841" i="5"/>
  <c r="AB842" i="5"/>
  <c r="AB843" i="5"/>
  <c r="AB844" i="5"/>
  <c r="AB845" i="5"/>
  <c r="AB846" i="5"/>
  <c r="AB847" i="5"/>
  <c r="AB848" i="5"/>
  <c r="AB849" i="5"/>
  <c r="AB850" i="5"/>
  <c r="AB851" i="5"/>
  <c r="AB852" i="5"/>
  <c r="AB853" i="5"/>
  <c r="AB854" i="5"/>
  <c r="AB855" i="5"/>
  <c r="AB856" i="5"/>
  <c r="AB857" i="5"/>
  <c r="AB858" i="5"/>
  <c r="AB859" i="5"/>
  <c r="AB860" i="5"/>
  <c r="AB861" i="5"/>
  <c r="AB862" i="5"/>
  <c r="AB863" i="5"/>
  <c r="AB864" i="5"/>
  <c r="AB865" i="5"/>
  <c r="AB866" i="5"/>
  <c r="AB867" i="5"/>
  <c r="AB868" i="5"/>
  <c r="AB869" i="5"/>
  <c r="AB870" i="5"/>
  <c r="AB871" i="5"/>
  <c r="AB872" i="5"/>
  <c r="AB873" i="5"/>
  <c r="AB874" i="5"/>
  <c r="AB875" i="5"/>
  <c r="AB876" i="5"/>
  <c r="AB877" i="5"/>
  <c r="AB878" i="5"/>
  <c r="AB879" i="5"/>
  <c r="AB880" i="5"/>
  <c r="AB881" i="5"/>
  <c r="AB882" i="5"/>
  <c r="AB883" i="5"/>
  <c r="AB884" i="5"/>
  <c r="AB885" i="5"/>
  <c r="AB886" i="5"/>
  <c r="AB887" i="5"/>
  <c r="AB888" i="5"/>
  <c r="AB889" i="5"/>
  <c r="AB890" i="5"/>
  <c r="AB891" i="5"/>
  <c r="AB892" i="5"/>
  <c r="AB893" i="5"/>
  <c r="AB894" i="5"/>
  <c r="AB895" i="5"/>
  <c r="AB896" i="5"/>
  <c r="AB897" i="5"/>
  <c r="AB898" i="5"/>
  <c r="AB899" i="5"/>
  <c r="AB900" i="5"/>
  <c r="AB901" i="5"/>
  <c r="AB902" i="5"/>
  <c r="AB903" i="5"/>
  <c r="AB904" i="5"/>
  <c r="AB905" i="5"/>
  <c r="AB906" i="5"/>
  <c r="AB907" i="5"/>
  <c r="AB908" i="5"/>
  <c r="AB909" i="5"/>
  <c r="AB910" i="5"/>
  <c r="AB911" i="5"/>
  <c r="AB912" i="5"/>
  <c r="AB913" i="5"/>
  <c r="AB914" i="5"/>
  <c r="AB915" i="5"/>
  <c r="AB916" i="5"/>
  <c r="AB917" i="5"/>
  <c r="AB918" i="5"/>
  <c r="AB919" i="5"/>
  <c r="AB920" i="5"/>
  <c r="AB921" i="5"/>
  <c r="AB922" i="5"/>
  <c r="AB923" i="5"/>
  <c r="AB924" i="5"/>
  <c r="AB925" i="5"/>
  <c r="AB926" i="5"/>
  <c r="AB927" i="5"/>
  <c r="AB928" i="5"/>
  <c r="AB929" i="5"/>
  <c r="AB930" i="5"/>
  <c r="AB931" i="5"/>
  <c r="AB932" i="5"/>
  <c r="AB933" i="5"/>
  <c r="AB934" i="5"/>
  <c r="AB935" i="5"/>
  <c r="AB936" i="5"/>
  <c r="AB937" i="5"/>
  <c r="AB938" i="5"/>
  <c r="AB939" i="5"/>
  <c r="AB940" i="5"/>
  <c r="AB941" i="5"/>
  <c r="AB942" i="5"/>
  <c r="AB943" i="5"/>
  <c r="AB944" i="5"/>
  <c r="AB945" i="5"/>
  <c r="AB946" i="5"/>
  <c r="AB947" i="5"/>
  <c r="AB948" i="5"/>
  <c r="AB949" i="5"/>
  <c r="AB950" i="5"/>
  <c r="AB951" i="5"/>
  <c r="AB952" i="5"/>
  <c r="AB953" i="5"/>
  <c r="AB954" i="5"/>
  <c r="AB955" i="5"/>
  <c r="AB956" i="5"/>
  <c r="AB957" i="5"/>
  <c r="AB958" i="5"/>
  <c r="AB959" i="5"/>
  <c r="AB960" i="5"/>
  <c r="AB961" i="5"/>
  <c r="AB962" i="5"/>
  <c r="AB963" i="5"/>
  <c r="AB964" i="5"/>
  <c r="AB965" i="5"/>
  <c r="AB966" i="5"/>
  <c r="AB967" i="5"/>
  <c r="AB968" i="5"/>
  <c r="AB969" i="5"/>
  <c r="AB970" i="5"/>
  <c r="AB971" i="5"/>
  <c r="AB972" i="5"/>
  <c r="AB973" i="5"/>
  <c r="AB974" i="5"/>
  <c r="AB975" i="5"/>
  <c r="AB976" i="5"/>
  <c r="AB977" i="5"/>
  <c r="AB978" i="5"/>
  <c r="AB979" i="5"/>
  <c r="AB980" i="5"/>
  <c r="AB981" i="5"/>
  <c r="AB982" i="5"/>
  <c r="AB983" i="5"/>
  <c r="AB984" i="5"/>
  <c r="AB985" i="5"/>
  <c r="AB986" i="5"/>
  <c r="AB987" i="5"/>
  <c r="AB988" i="5"/>
  <c r="AB989" i="5"/>
  <c r="AB990" i="5"/>
  <c r="AB991" i="5"/>
  <c r="AB992" i="5"/>
  <c r="AB993" i="5"/>
  <c r="AB994" i="5"/>
  <c r="AB995" i="5"/>
  <c r="AB996" i="5"/>
  <c r="AB997" i="5"/>
  <c r="AB998" i="5"/>
  <c r="AB999" i="5"/>
  <c r="AB1000" i="5"/>
  <c r="AB1001" i="5"/>
  <c r="AB1002" i="5"/>
  <c r="AB1003" i="5"/>
  <c r="AB1004" i="5"/>
  <c r="AB1005" i="5"/>
  <c r="AB1006" i="5"/>
  <c r="AB1007" i="5"/>
  <c r="AB1008" i="5"/>
  <c r="AB1009" i="5"/>
  <c r="AB1010" i="5"/>
  <c r="AB1011" i="5"/>
  <c r="AB1012" i="5"/>
  <c r="AB1013" i="5"/>
  <c r="AB1014" i="5"/>
  <c r="AB1015" i="5"/>
  <c r="AB1016" i="5"/>
  <c r="AB1017" i="5"/>
  <c r="AB1018" i="5"/>
  <c r="AB1019" i="5"/>
  <c r="AB1020" i="5"/>
  <c r="AB1021" i="5"/>
  <c r="AB1022" i="5"/>
  <c r="AB1023" i="5"/>
  <c r="AB1024" i="5"/>
  <c r="AB1025" i="5"/>
  <c r="AB1026" i="5"/>
  <c r="AB1027" i="5"/>
  <c r="AB1028" i="5"/>
  <c r="AB1029" i="5"/>
  <c r="AB1030" i="5"/>
  <c r="AB1031" i="5"/>
  <c r="AB1032" i="5"/>
  <c r="AB1033" i="5"/>
  <c r="AB1034" i="5"/>
  <c r="AB1035" i="5"/>
  <c r="AB1036" i="5"/>
  <c r="AB1037" i="5"/>
  <c r="AB1038" i="5"/>
  <c r="AB1039" i="5"/>
  <c r="AB1040" i="5"/>
  <c r="AB1041" i="5"/>
  <c r="AB1042" i="5"/>
  <c r="AB1043" i="5"/>
  <c r="AB1044" i="5"/>
  <c r="AB1045" i="5"/>
  <c r="AB1046" i="5"/>
  <c r="AB1047" i="5"/>
  <c r="AB1048" i="5"/>
  <c r="AB1049" i="5"/>
  <c r="AB1050" i="5"/>
  <c r="AB1051" i="5"/>
  <c r="AB1052" i="5"/>
  <c r="AB1053" i="5"/>
  <c r="AB1054" i="5"/>
  <c r="AB1055" i="5"/>
  <c r="AB1056" i="5"/>
  <c r="AB1057" i="5"/>
  <c r="AB1058" i="5"/>
  <c r="AB1059" i="5"/>
  <c r="AB1060" i="5"/>
  <c r="AB1061" i="5"/>
  <c r="AB1062" i="5"/>
  <c r="AB1063" i="5"/>
  <c r="AB1064" i="5"/>
  <c r="AB1065" i="5"/>
  <c r="AB1066" i="5"/>
  <c r="AB1067" i="5"/>
  <c r="AB1068" i="5"/>
  <c r="AB1069" i="5"/>
  <c r="AB1070" i="5"/>
  <c r="AB1071" i="5"/>
  <c r="AB1072" i="5"/>
  <c r="AB1073" i="5"/>
  <c r="AB1074" i="5"/>
  <c r="AB1075" i="5"/>
  <c r="AB1076" i="5"/>
  <c r="AB1077" i="5"/>
  <c r="AB1078" i="5"/>
  <c r="AB1079" i="5"/>
  <c r="AB1080" i="5"/>
  <c r="AB1081" i="5"/>
  <c r="AB1082" i="5"/>
  <c r="AB1083" i="5"/>
  <c r="AB1084" i="5"/>
  <c r="AB1085" i="5"/>
  <c r="AB1086" i="5"/>
  <c r="AB1087" i="5"/>
  <c r="AB1088" i="5"/>
  <c r="AB1089" i="5"/>
  <c r="AB1090" i="5"/>
  <c r="AB1091" i="5"/>
  <c r="AB1092" i="5"/>
  <c r="AB1093" i="5"/>
  <c r="AB1094" i="5"/>
  <c r="AB1095" i="5"/>
  <c r="AB1096" i="5"/>
  <c r="AB1097" i="5"/>
  <c r="AB1098" i="5"/>
  <c r="AB1099" i="5"/>
  <c r="AB1100" i="5"/>
  <c r="AB1101" i="5"/>
  <c r="AB1102" i="5"/>
  <c r="AB1103" i="5"/>
  <c r="AB1104" i="5"/>
  <c r="AB1105" i="5"/>
  <c r="AB1106" i="5"/>
  <c r="AB1107" i="5"/>
  <c r="AB1108" i="5"/>
  <c r="AB1109" i="5"/>
  <c r="AB1110" i="5"/>
  <c r="AB1111" i="5"/>
  <c r="AB1112" i="5"/>
  <c r="AB1113" i="5"/>
  <c r="AB1114" i="5"/>
  <c r="AB1115" i="5"/>
  <c r="AB1116" i="5"/>
  <c r="AB1117" i="5"/>
  <c r="AB1118" i="5"/>
  <c r="AB1119" i="5"/>
  <c r="AB1120" i="5"/>
  <c r="AB1121" i="5"/>
  <c r="AB1122" i="5"/>
  <c r="AB1123" i="5"/>
  <c r="AB1124" i="5"/>
  <c r="AB1125" i="5"/>
  <c r="AB1126" i="5"/>
  <c r="AB1127" i="5"/>
  <c r="AB1128" i="5"/>
  <c r="AB1129" i="5"/>
  <c r="AB1130" i="5"/>
  <c r="AB1131" i="5"/>
  <c r="AB1132" i="5"/>
  <c r="AB1133" i="5"/>
  <c r="AB1134" i="5"/>
  <c r="AB1135" i="5"/>
  <c r="AB1136" i="5"/>
  <c r="AB1137" i="5"/>
  <c r="AB1138" i="5"/>
  <c r="AB1139" i="5"/>
  <c r="AB1140" i="5"/>
  <c r="AB1141" i="5"/>
  <c r="AB1142" i="5"/>
  <c r="AB1143" i="5"/>
  <c r="AB1144" i="5"/>
  <c r="AB1145" i="5"/>
  <c r="AB1146" i="5"/>
  <c r="AB1147" i="5"/>
  <c r="AB1148" i="5"/>
  <c r="AB1149" i="5"/>
  <c r="AB1150" i="5"/>
  <c r="AB1151" i="5"/>
  <c r="AB1152" i="5"/>
  <c r="AB1153" i="5"/>
  <c r="AB1154" i="5"/>
  <c r="AB1155" i="5"/>
  <c r="AB1156" i="5"/>
  <c r="AB1157" i="5"/>
  <c r="AB1158" i="5"/>
  <c r="AB1159" i="5"/>
  <c r="AB1160" i="5"/>
  <c r="AB1161" i="5"/>
  <c r="AB1162" i="5"/>
  <c r="AB1163" i="5"/>
  <c r="AB1164" i="5"/>
  <c r="AB1165" i="5"/>
  <c r="AB1166" i="5"/>
  <c r="AB1167" i="5"/>
  <c r="AB1168" i="5"/>
  <c r="AB1169" i="5"/>
  <c r="AB1170" i="5"/>
  <c r="AB1171" i="5"/>
  <c r="AB1172" i="5"/>
  <c r="AB1173" i="5"/>
  <c r="AB1174" i="5"/>
  <c r="AB1175" i="5"/>
  <c r="AB1176" i="5"/>
  <c r="AB1177" i="5"/>
  <c r="AB1178" i="5"/>
  <c r="AB1179" i="5"/>
  <c r="AB1180" i="5"/>
  <c r="AB1181" i="5"/>
  <c r="AB1182" i="5"/>
  <c r="AB1183" i="5"/>
  <c r="AB1184" i="5"/>
  <c r="AB1185" i="5"/>
  <c r="AB1186" i="5"/>
  <c r="AB1187" i="5"/>
  <c r="AB1188" i="5"/>
  <c r="AB1189" i="5"/>
  <c r="AB1190" i="5"/>
  <c r="AB1191" i="5"/>
  <c r="AB1192" i="5"/>
  <c r="AB1193" i="5"/>
  <c r="AB1194" i="5"/>
  <c r="AB1195" i="5"/>
  <c r="AB1196" i="5"/>
  <c r="AB1197" i="5"/>
  <c r="AB1198" i="5"/>
  <c r="AB1199" i="5"/>
  <c r="AB1200" i="5"/>
  <c r="AB1201" i="5"/>
  <c r="AB1202" i="5"/>
  <c r="AB1203" i="5"/>
  <c r="AB1204" i="5"/>
  <c r="AB1205" i="5"/>
  <c r="AB1206" i="5"/>
  <c r="AB1207" i="5"/>
  <c r="AB1208" i="5"/>
  <c r="AB1209" i="5"/>
  <c r="AB1210" i="5"/>
  <c r="AB1211" i="5"/>
  <c r="AB1212" i="5"/>
  <c r="AB1213" i="5"/>
  <c r="AB1214" i="5"/>
  <c r="AB1215" i="5"/>
  <c r="AB1216" i="5"/>
  <c r="AB1217" i="5"/>
  <c r="AB1218" i="5"/>
  <c r="AB1219" i="5"/>
  <c r="AB1220" i="5"/>
  <c r="AB1221" i="5"/>
  <c r="AB1222" i="5"/>
  <c r="AB1223" i="5"/>
  <c r="AB1224" i="5"/>
  <c r="AB1225" i="5"/>
  <c r="AB1226" i="5"/>
  <c r="AB1227" i="5"/>
  <c r="AB1228" i="5"/>
  <c r="AB1229" i="5"/>
  <c r="AB1230" i="5"/>
  <c r="AB1231" i="5"/>
  <c r="AB1232" i="5"/>
  <c r="AB1233" i="5"/>
  <c r="AB1234" i="5"/>
  <c r="AB1235" i="5"/>
  <c r="AB1236" i="5"/>
  <c r="AB1237" i="5"/>
  <c r="AB1238" i="5"/>
  <c r="AB1239" i="5"/>
  <c r="AB1240" i="5"/>
  <c r="AB1241" i="5"/>
  <c r="AB1242" i="5"/>
  <c r="AB1243" i="5"/>
  <c r="AB1244" i="5"/>
  <c r="AB1245" i="5"/>
  <c r="AB1246" i="5"/>
  <c r="AB1247" i="5"/>
  <c r="AB1248" i="5"/>
  <c r="AB1249" i="5"/>
  <c r="AB1250" i="5"/>
  <c r="AB1251" i="5"/>
  <c r="AB1252" i="5"/>
  <c r="AB1253" i="5"/>
  <c r="AB1254" i="5"/>
  <c r="AB1255" i="5"/>
  <c r="AB1256" i="5"/>
  <c r="AB1257" i="5"/>
  <c r="AB1258" i="5"/>
  <c r="AB1259" i="5"/>
  <c r="AB1260" i="5"/>
  <c r="AB1261" i="5"/>
  <c r="AB1262" i="5"/>
  <c r="AB1263" i="5"/>
  <c r="AB1264" i="5"/>
  <c r="AB1265" i="5"/>
  <c r="AB1266" i="5"/>
  <c r="AB1267" i="5"/>
  <c r="AB1268" i="5"/>
  <c r="AB1269" i="5"/>
  <c r="AB1270" i="5"/>
  <c r="AB1271" i="5"/>
  <c r="AB1272" i="5"/>
  <c r="AB1273" i="5"/>
  <c r="AB1274" i="5"/>
  <c r="AB1275" i="5"/>
  <c r="AB1276" i="5"/>
  <c r="AB1277" i="5"/>
  <c r="AB1278" i="5"/>
  <c r="AB1279" i="5"/>
  <c r="AB1280" i="5"/>
  <c r="AB1281" i="5"/>
  <c r="AB1282" i="5"/>
  <c r="AB1283" i="5"/>
  <c r="AB1284" i="5"/>
  <c r="AB1285" i="5"/>
  <c r="AB1286" i="5"/>
  <c r="AB1287" i="5"/>
  <c r="AB1288" i="5"/>
  <c r="AB1289" i="5"/>
  <c r="AB1290" i="5"/>
  <c r="AB1291" i="5"/>
  <c r="AB1292" i="5"/>
  <c r="AB1293" i="5"/>
  <c r="AB1294" i="5"/>
  <c r="AB1295" i="5"/>
  <c r="AB1296" i="5"/>
  <c r="AB1297" i="5"/>
  <c r="AB1298" i="5"/>
  <c r="AB1299" i="5"/>
  <c r="AB1300" i="5"/>
  <c r="AB1301" i="5"/>
  <c r="AB1302" i="5"/>
  <c r="AB1303" i="5"/>
  <c r="AB1304" i="5"/>
  <c r="AB1305" i="5"/>
  <c r="AB1306" i="5"/>
  <c r="AB1307" i="5"/>
  <c r="AB1308" i="5"/>
  <c r="AB1309" i="5"/>
  <c r="AB1310" i="5"/>
  <c r="AB1311" i="5"/>
  <c r="AB1312" i="5"/>
  <c r="AB1313" i="5"/>
  <c r="AB1314" i="5"/>
  <c r="AB1315" i="5"/>
  <c r="AB1316" i="5"/>
  <c r="AB1317" i="5"/>
  <c r="AB1318" i="5"/>
  <c r="AB1319" i="5"/>
  <c r="AB1320" i="5"/>
  <c r="AB1321" i="5"/>
  <c r="AB1322" i="5"/>
  <c r="AB1323" i="5"/>
  <c r="AB1324" i="5"/>
  <c r="AB1325" i="5"/>
  <c r="AB1326" i="5"/>
  <c r="AB1327" i="5"/>
  <c r="AB1328" i="5"/>
  <c r="AB1329" i="5"/>
  <c r="AB1330" i="5"/>
  <c r="AB1331" i="5"/>
  <c r="AB1332" i="5"/>
  <c r="AB1333" i="5"/>
  <c r="AB1334" i="5"/>
  <c r="AB1335" i="5"/>
  <c r="AB1336" i="5"/>
  <c r="AB1337" i="5"/>
  <c r="AB1338" i="5"/>
  <c r="AB1339" i="5"/>
  <c r="AB1340" i="5"/>
  <c r="AB1341" i="5"/>
  <c r="AB1342" i="5"/>
  <c r="AB1343" i="5"/>
  <c r="AB1344" i="5"/>
  <c r="AB1345" i="5"/>
  <c r="AB1346" i="5"/>
  <c r="AB1347" i="5"/>
  <c r="AB1348" i="5"/>
  <c r="AB1349" i="5"/>
  <c r="AB1350" i="5"/>
  <c r="AB1351" i="5"/>
  <c r="AB1352" i="5"/>
  <c r="AB1353" i="5"/>
  <c r="AB1354" i="5"/>
  <c r="AB1355" i="5"/>
  <c r="AB1356" i="5"/>
  <c r="AB1357" i="5"/>
  <c r="AB1358" i="5"/>
  <c r="AB1359" i="5"/>
  <c r="AB1360" i="5"/>
  <c r="AB1361" i="5"/>
  <c r="AB1362" i="5"/>
  <c r="AB1363" i="5"/>
  <c r="AB1364" i="5"/>
  <c r="AB1365" i="5"/>
  <c r="AB1366" i="5"/>
  <c r="AB1367" i="5"/>
  <c r="AB1368" i="5"/>
  <c r="AB1369" i="5"/>
  <c r="AB1370" i="5"/>
  <c r="AB1371" i="5"/>
  <c r="AB1372" i="5"/>
  <c r="AB1373" i="5"/>
  <c r="AB1374" i="5"/>
  <c r="AB1375" i="5"/>
  <c r="AB1376" i="5"/>
  <c r="AB1377" i="5"/>
  <c r="AB1378" i="5"/>
  <c r="AB1379" i="5"/>
  <c r="AB1380" i="5"/>
  <c r="AB1381" i="5"/>
  <c r="AB1382" i="5"/>
  <c r="AB1383" i="5"/>
  <c r="AB1384" i="5"/>
  <c r="AB1385" i="5"/>
  <c r="AB1386" i="5"/>
  <c r="AB1387" i="5"/>
  <c r="AB1388" i="5"/>
  <c r="AB1389" i="5"/>
  <c r="AB1390" i="5"/>
  <c r="AB1391" i="5"/>
  <c r="AB1392" i="5"/>
  <c r="AB1393" i="5"/>
  <c r="AB1394" i="5"/>
  <c r="AB1395" i="5"/>
  <c r="AB1396" i="5"/>
  <c r="AB1397" i="5"/>
  <c r="AB1398" i="5"/>
  <c r="AB1399" i="5"/>
  <c r="AB1400" i="5"/>
  <c r="AB1401" i="5"/>
  <c r="AB1402" i="5"/>
  <c r="AB1403" i="5"/>
  <c r="AB1404" i="5"/>
  <c r="AB1405" i="5"/>
  <c r="AB1406" i="5"/>
  <c r="AB1407" i="5"/>
  <c r="AB1408" i="5"/>
  <c r="AB1409" i="5"/>
  <c r="AB1410" i="5"/>
  <c r="AB1411" i="5"/>
  <c r="AB1412" i="5"/>
  <c r="AB1413" i="5"/>
  <c r="AB1414" i="5"/>
  <c r="AB1415" i="5"/>
  <c r="AB1416" i="5"/>
  <c r="AB1417" i="5"/>
  <c r="AB1418" i="5"/>
  <c r="AB1419" i="5"/>
  <c r="AB1420" i="5"/>
  <c r="AB1421" i="5"/>
  <c r="AB1422" i="5"/>
  <c r="AB1423" i="5"/>
  <c r="AB1424" i="5"/>
  <c r="AB1425" i="5"/>
  <c r="AB1426" i="5"/>
  <c r="AB1427" i="5"/>
  <c r="AB1428" i="5"/>
  <c r="AB1429" i="5"/>
  <c r="AB1430" i="5"/>
  <c r="AB1431" i="5"/>
  <c r="AB1432" i="5"/>
  <c r="AB1433" i="5"/>
  <c r="AB1434" i="5"/>
  <c r="AB1435" i="5"/>
  <c r="AB1436" i="5"/>
  <c r="AB1437" i="5"/>
  <c r="AB1438" i="5"/>
  <c r="AB1439" i="5"/>
  <c r="AB1440" i="5"/>
  <c r="AB1441" i="5"/>
  <c r="AB1442" i="5"/>
  <c r="AB1443" i="5"/>
  <c r="AB1444" i="5"/>
  <c r="AB1445" i="5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2" i="5"/>
  <c r="F25" i="3"/>
  <c r="G25" i="3" s="1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A301" i="5"/>
  <c r="AA302" i="5"/>
  <c r="AA303" i="5"/>
  <c r="AA304" i="5"/>
  <c r="AA305" i="5"/>
  <c r="AA306" i="5"/>
  <c r="AA307" i="5"/>
  <c r="AA308" i="5"/>
  <c r="AA309" i="5"/>
  <c r="AA310" i="5"/>
  <c r="AA311" i="5"/>
  <c r="AA312" i="5"/>
  <c r="AA313" i="5"/>
  <c r="AA314" i="5"/>
  <c r="AA315" i="5"/>
  <c r="AA316" i="5"/>
  <c r="AA317" i="5"/>
  <c r="AA318" i="5"/>
  <c r="AA319" i="5"/>
  <c r="AA320" i="5"/>
  <c r="AA321" i="5"/>
  <c r="AA322" i="5"/>
  <c r="AA323" i="5"/>
  <c r="AA324" i="5"/>
  <c r="AA325" i="5"/>
  <c r="AA326" i="5"/>
  <c r="AA327" i="5"/>
  <c r="AA328" i="5"/>
  <c r="AA329" i="5"/>
  <c r="AA330" i="5"/>
  <c r="AA331" i="5"/>
  <c r="AA332" i="5"/>
  <c r="AA333" i="5"/>
  <c r="AA334" i="5"/>
  <c r="AA335" i="5"/>
  <c r="AA336" i="5"/>
  <c r="AA337" i="5"/>
  <c r="AA338" i="5"/>
  <c r="AA339" i="5"/>
  <c r="AA340" i="5"/>
  <c r="AA341" i="5"/>
  <c r="AA342" i="5"/>
  <c r="AA343" i="5"/>
  <c r="AA344" i="5"/>
  <c r="AA345" i="5"/>
  <c r="AA346" i="5"/>
  <c r="AA347" i="5"/>
  <c r="AA348" i="5"/>
  <c r="AA349" i="5"/>
  <c r="AA350" i="5"/>
  <c r="AA351" i="5"/>
  <c r="AA352" i="5"/>
  <c r="AA353" i="5"/>
  <c r="AA354" i="5"/>
  <c r="AA355" i="5"/>
  <c r="AA356" i="5"/>
  <c r="AA357" i="5"/>
  <c r="AA358" i="5"/>
  <c r="AA359" i="5"/>
  <c r="AA360" i="5"/>
  <c r="AA361" i="5"/>
  <c r="AA362" i="5"/>
  <c r="AA363" i="5"/>
  <c r="AA364" i="5"/>
  <c r="AA365" i="5"/>
  <c r="AA366" i="5"/>
  <c r="AA367" i="5"/>
  <c r="AA368" i="5"/>
  <c r="AA369" i="5"/>
  <c r="AA370" i="5"/>
  <c r="AA371" i="5"/>
  <c r="AA372" i="5"/>
  <c r="AA373" i="5"/>
  <c r="AA374" i="5"/>
  <c r="AA375" i="5"/>
  <c r="AA376" i="5"/>
  <c r="AA377" i="5"/>
  <c r="AA378" i="5"/>
  <c r="AA379" i="5"/>
  <c r="AA380" i="5"/>
  <c r="AA381" i="5"/>
  <c r="AA382" i="5"/>
  <c r="AA383" i="5"/>
  <c r="AA384" i="5"/>
  <c r="AA385" i="5"/>
  <c r="AA386" i="5"/>
  <c r="AA387" i="5"/>
  <c r="AA388" i="5"/>
  <c r="AA389" i="5"/>
  <c r="AA390" i="5"/>
  <c r="AA391" i="5"/>
  <c r="AA392" i="5"/>
  <c r="AA393" i="5"/>
  <c r="AA394" i="5"/>
  <c r="AA395" i="5"/>
  <c r="AA396" i="5"/>
  <c r="AA397" i="5"/>
  <c r="AA398" i="5"/>
  <c r="AA399" i="5"/>
  <c r="AA400" i="5"/>
  <c r="AA401" i="5"/>
  <c r="AA402" i="5"/>
  <c r="AA403" i="5"/>
  <c r="AA404" i="5"/>
  <c r="AA405" i="5"/>
  <c r="AA406" i="5"/>
  <c r="AA407" i="5"/>
  <c r="AA408" i="5"/>
  <c r="AA409" i="5"/>
  <c r="AA410" i="5"/>
  <c r="AA411" i="5"/>
  <c r="AA412" i="5"/>
  <c r="AA413" i="5"/>
  <c r="AA414" i="5"/>
  <c r="AA415" i="5"/>
  <c r="AA416" i="5"/>
  <c r="AA417" i="5"/>
  <c r="AA418" i="5"/>
  <c r="AA419" i="5"/>
  <c r="AA420" i="5"/>
  <c r="AA421" i="5"/>
  <c r="AA422" i="5"/>
  <c r="AA423" i="5"/>
  <c r="AA424" i="5"/>
  <c r="AA425" i="5"/>
  <c r="AA426" i="5"/>
  <c r="AA427" i="5"/>
  <c r="AA428" i="5"/>
  <c r="AA429" i="5"/>
  <c r="AA430" i="5"/>
  <c r="AA431" i="5"/>
  <c r="AA432" i="5"/>
  <c r="AA433" i="5"/>
  <c r="AA434" i="5"/>
  <c r="AA435" i="5"/>
  <c r="AA436" i="5"/>
  <c r="AA437" i="5"/>
  <c r="AA438" i="5"/>
  <c r="AA439" i="5"/>
  <c r="AA440" i="5"/>
  <c r="AA441" i="5"/>
  <c r="AA442" i="5"/>
  <c r="AA443" i="5"/>
  <c r="AA444" i="5"/>
  <c r="AA445" i="5"/>
  <c r="AA446" i="5"/>
  <c r="AA447" i="5"/>
  <c r="AA448" i="5"/>
  <c r="AA449" i="5"/>
  <c r="AA450" i="5"/>
  <c r="AA451" i="5"/>
  <c r="AA452" i="5"/>
  <c r="AA453" i="5"/>
  <c r="AA454" i="5"/>
  <c r="AA455" i="5"/>
  <c r="AA456" i="5"/>
  <c r="AA457" i="5"/>
  <c r="AA458" i="5"/>
  <c r="AA459" i="5"/>
  <c r="AA460" i="5"/>
  <c r="AA461" i="5"/>
  <c r="AA462" i="5"/>
  <c r="AA463" i="5"/>
  <c r="AA464" i="5"/>
  <c r="AA465" i="5"/>
  <c r="AA466" i="5"/>
  <c r="AA467" i="5"/>
  <c r="AA468" i="5"/>
  <c r="AA469" i="5"/>
  <c r="AA470" i="5"/>
  <c r="AA471" i="5"/>
  <c r="AA472" i="5"/>
  <c r="AA473" i="5"/>
  <c r="AA474" i="5"/>
  <c r="AA475" i="5"/>
  <c r="AA476" i="5"/>
  <c r="AA477" i="5"/>
  <c r="AA478" i="5"/>
  <c r="AA479" i="5"/>
  <c r="AA480" i="5"/>
  <c r="AA481" i="5"/>
  <c r="AA482" i="5"/>
  <c r="AA483" i="5"/>
  <c r="AA484" i="5"/>
  <c r="AA485" i="5"/>
  <c r="AA486" i="5"/>
  <c r="AA487" i="5"/>
  <c r="AA488" i="5"/>
  <c r="AA489" i="5"/>
  <c r="AA490" i="5"/>
  <c r="AA491" i="5"/>
  <c r="AA492" i="5"/>
  <c r="AA493" i="5"/>
  <c r="AA494" i="5"/>
  <c r="AA495" i="5"/>
  <c r="AA496" i="5"/>
  <c r="AA497" i="5"/>
  <c r="AA498" i="5"/>
  <c r="AA499" i="5"/>
  <c r="AA500" i="5"/>
  <c r="AA501" i="5"/>
  <c r="AA502" i="5"/>
  <c r="AA503" i="5"/>
  <c r="AA504" i="5"/>
  <c r="AA505" i="5"/>
  <c r="AA506" i="5"/>
  <c r="AA507" i="5"/>
  <c r="AA508" i="5"/>
  <c r="AA509" i="5"/>
  <c r="AA510" i="5"/>
  <c r="AA511" i="5"/>
  <c r="AA512" i="5"/>
  <c r="AA513" i="5"/>
  <c r="AA514" i="5"/>
  <c r="AA515" i="5"/>
  <c r="AA516" i="5"/>
  <c r="AA517" i="5"/>
  <c r="AA518" i="5"/>
  <c r="AA519" i="5"/>
  <c r="AA520" i="5"/>
  <c r="AA521" i="5"/>
  <c r="AA522" i="5"/>
  <c r="AA523" i="5"/>
  <c r="AA524" i="5"/>
  <c r="AA525" i="5"/>
  <c r="AA526" i="5"/>
  <c r="AA527" i="5"/>
  <c r="AA528" i="5"/>
  <c r="AA529" i="5"/>
  <c r="AA530" i="5"/>
  <c r="AA531" i="5"/>
  <c r="AA532" i="5"/>
  <c r="AA533" i="5"/>
  <c r="AA534" i="5"/>
  <c r="AA535" i="5"/>
  <c r="AA536" i="5"/>
  <c r="AA537" i="5"/>
  <c r="AA538" i="5"/>
  <c r="AA539" i="5"/>
  <c r="AA540" i="5"/>
  <c r="AA541" i="5"/>
  <c r="AA542" i="5"/>
  <c r="AA543" i="5"/>
  <c r="AA544" i="5"/>
  <c r="AA545" i="5"/>
  <c r="AA546" i="5"/>
  <c r="AA547" i="5"/>
  <c r="AA548" i="5"/>
  <c r="AA549" i="5"/>
  <c r="AA550" i="5"/>
  <c r="AA551" i="5"/>
  <c r="AA552" i="5"/>
  <c r="AA553" i="5"/>
  <c r="AA554" i="5"/>
  <c r="AA555" i="5"/>
  <c r="AA556" i="5"/>
  <c r="AA557" i="5"/>
  <c r="AA558" i="5"/>
  <c r="AA559" i="5"/>
  <c r="AA560" i="5"/>
  <c r="AA561" i="5"/>
  <c r="AA562" i="5"/>
  <c r="AA563" i="5"/>
  <c r="AA564" i="5"/>
  <c r="AA565" i="5"/>
  <c r="AA566" i="5"/>
  <c r="AA567" i="5"/>
  <c r="AA568" i="5"/>
  <c r="AA569" i="5"/>
  <c r="AA570" i="5"/>
  <c r="AA571" i="5"/>
  <c r="AA572" i="5"/>
  <c r="AA573" i="5"/>
  <c r="AA574" i="5"/>
  <c r="AA575" i="5"/>
  <c r="AA576" i="5"/>
  <c r="AA577" i="5"/>
  <c r="AA578" i="5"/>
  <c r="AA579" i="5"/>
  <c r="AA580" i="5"/>
  <c r="AA581" i="5"/>
  <c r="AA582" i="5"/>
  <c r="AA583" i="5"/>
  <c r="AA584" i="5"/>
  <c r="AA585" i="5"/>
  <c r="AA586" i="5"/>
  <c r="AA587" i="5"/>
  <c r="AA588" i="5"/>
  <c r="AA589" i="5"/>
  <c r="AA590" i="5"/>
  <c r="AA591" i="5"/>
  <c r="AA592" i="5"/>
  <c r="AA593" i="5"/>
  <c r="AA594" i="5"/>
  <c r="AA595" i="5"/>
  <c r="AA596" i="5"/>
  <c r="AA597" i="5"/>
  <c r="AA598" i="5"/>
  <c r="AA599" i="5"/>
  <c r="AA600" i="5"/>
  <c r="AA601" i="5"/>
  <c r="AA602" i="5"/>
  <c r="AA603" i="5"/>
  <c r="AA604" i="5"/>
  <c r="AA605" i="5"/>
  <c r="AA606" i="5"/>
  <c r="AA607" i="5"/>
  <c r="AA608" i="5"/>
  <c r="AA609" i="5"/>
  <c r="AA610" i="5"/>
  <c r="AA611" i="5"/>
  <c r="AA612" i="5"/>
  <c r="AA613" i="5"/>
  <c r="AA614" i="5"/>
  <c r="AA615" i="5"/>
  <c r="AA616" i="5"/>
  <c r="AA617" i="5"/>
  <c r="AA618" i="5"/>
  <c r="AA619" i="5"/>
  <c r="AA620" i="5"/>
  <c r="AA621" i="5"/>
  <c r="AA622" i="5"/>
  <c r="AA623" i="5"/>
  <c r="AA624" i="5"/>
  <c r="AA625" i="5"/>
  <c r="AA626" i="5"/>
  <c r="AA627" i="5"/>
  <c r="AA628" i="5"/>
  <c r="AA629" i="5"/>
  <c r="AA630" i="5"/>
  <c r="AA631" i="5"/>
  <c r="AA632" i="5"/>
  <c r="AA633" i="5"/>
  <c r="AA634" i="5"/>
  <c r="AA635" i="5"/>
  <c r="AA636" i="5"/>
  <c r="AA637" i="5"/>
  <c r="AA638" i="5"/>
  <c r="AA639" i="5"/>
  <c r="AA640" i="5"/>
  <c r="AA641" i="5"/>
  <c r="AA642" i="5"/>
  <c r="AA643" i="5"/>
  <c r="AA644" i="5"/>
  <c r="AA645" i="5"/>
  <c r="AA646" i="5"/>
  <c r="AA647" i="5"/>
  <c r="AA648" i="5"/>
  <c r="AA649" i="5"/>
  <c r="AA650" i="5"/>
  <c r="AA651" i="5"/>
  <c r="AA652" i="5"/>
  <c r="AA653" i="5"/>
  <c r="AA654" i="5"/>
  <c r="AA655" i="5"/>
  <c r="AA656" i="5"/>
  <c r="AA657" i="5"/>
  <c r="AA658" i="5"/>
  <c r="AA659" i="5"/>
  <c r="AA660" i="5"/>
  <c r="AA661" i="5"/>
  <c r="AA662" i="5"/>
  <c r="AA663" i="5"/>
  <c r="AA664" i="5"/>
  <c r="AA665" i="5"/>
  <c r="AA666" i="5"/>
  <c r="AA667" i="5"/>
  <c r="AA668" i="5"/>
  <c r="AA669" i="5"/>
  <c r="AA670" i="5"/>
  <c r="AA671" i="5"/>
  <c r="AA672" i="5"/>
  <c r="AA673" i="5"/>
  <c r="AA674" i="5"/>
  <c r="AA675" i="5"/>
  <c r="AA676" i="5"/>
  <c r="AA677" i="5"/>
  <c r="AA678" i="5"/>
  <c r="AA679" i="5"/>
  <c r="AA680" i="5"/>
  <c r="AA681" i="5"/>
  <c r="AA682" i="5"/>
  <c r="AA683" i="5"/>
  <c r="AA684" i="5"/>
  <c r="AA685" i="5"/>
  <c r="AA686" i="5"/>
  <c r="AA687" i="5"/>
  <c r="AA688" i="5"/>
  <c r="AA689" i="5"/>
  <c r="AA690" i="5"/>
  <c r="AA691" i="5"/>
  <c r="AA692" i="5"/>
  <c r="AA693" i="5"/>
  <c r="AA694" i="5"/>
  <c r="AA695" i="5"/>
  <c r="AA696" i="5"/>
  <c r="AA697" i="5"/>
  <c r="AA698" i="5"/>
  <c r="AA699" i="5"/>
  <c r="AA700" i="5"/>
  <c r="AA701" i="5"/>
  <c r="AA702" i="5"/>
  <c r="AA703" i="5"/>
  <c r="AA704" i="5"/>
  <c r="AA705" i="5"/>
  <c r="AA706" i="5"/>
  <c r="AA707" i="5"/>
  <c r="AA708" i="5"/>
  <c r="AA709" i="5"/>
  <c r="AA710" i="5"/>
  <c r="AA711" i="5"/>
  <c r="AA712" i="5"/>
  <c r="AA713" i="5"/>
  <c r="AA714" i="5"/>
  <c r="AA715" i="5"/>
  <c r="AA716" i="5"/>
  <c r="AA717" i="5"/>
  <c r="AA718" i="5"/>
  <c r="AA719" i="5"/>
  <c r="AA720" i="5"/>
  <c r="AA721" i="5"/>
  <c r="AA722" i="5"/>
  <c r="AA723" i="5"/>
  <c r="AA724" i="5"/>
  <c r="AA725" i="5"/>
  <c r="AA726" i="5"/>
  <c r="AA727" i="5"/>
  <c r="AA728" i="5"/>
  <c r="AA729" i="5"/>
  <c r="AA730" i="5"/>
  <c r="AA731" i="5"/>
  <c r="AA732" i="5"/>
  <c r="AA733" i="5"/>
  <c r="AA734" i="5"/>
  <c r="AA735" i="5"/>
  <c r="AA736" i="5"/>
  <c r="AA737" i="5"/>
  <c r="AA738" i="5"/>
  <c r="AA739" i="5"/>
  <c r="AA740" i="5"/>
  <c r="AA741" i="5"/>
  <c r="AA742" i="5"/>
  <c r="AA743" i="5"/>
  <c r="AA744" i="5"/>
  <c r="AA745" i="5"/>
  <c r="AA746" i="5"/>
  <c r="AA747" i="5"/>
  <c r="AA748" i="5"/>
  <c r="AA749" i="5"/>
  <c r="AA750" i="5"/>
  <c r="AA751" i="5"/>
  <c r="AA752" i="5"/>
  <c r="AA753" i="5"/>
  <c r="AA754" i="5"/>
  <c r="AA755" i="5"/>
  <c r="AA756" i="5"/>
  <c r="AA757" i="5"/>
  <c r="AA758" i="5"/>
  <c r="AA759" i="5"/>
  <c r="AA760" i="5"/>
  <c r="AA761" i="5"/>
  <c r="AA762" i="5"/>
  <c r="AA763" i="5"/>
  <c r="AA764" i="5"/>
  <c r="AA765" i="5"/>
  <c r="AA766" i="5"/>
  <c r="AA767" i="5"/>
  <c r="AA768" i="5"/>
  <c r="AA769" i="5"/>
  <c r="AA770" i="5"/>
  <c r="AA771" i="5"/>
  <c r="AA772" i="5"/>
  <c r="AA773" i="5"/>
  <c r="AA774" i="5"/>
  <c r="AA775" i="5"/>
  <c r="AA776" i="5"/>
  <c r="AA777" i="5"/>
  <c r="AA778" i="5"/>
  <c r="AA779" i="5"/>
  <c r="AA780" i="5"/>
  <c r="AA781" i="5"/>
  <c r="AA782" i="5"/>
  <c r="AA783" i="5"/>
  <c r="AA784" i="5"/>
  <c r="AA785" i="5"/>
  <c r="AA786" i="5"/>
  <c r="AA787" i="5"/>
  <c r="AA788" i="5"/>
  <c r="AA789" i="5"/>
  <c r="AA790" i="5"/>
  <c r="AA791" i="5"/>
  <c r="AA792" i="5"/>
  <c r="AA793" i="5"/>
  <c r="AA794" i="5"/>
  <c r="AA795" i="5"/>
  <c r="AA796" i="5"/>
  <c r="AA797" i="5"/>
  <c r="AA798" i="5"/>
  <c r="AA799" i="5"/>
  <c r="AA800" i="5"/>
  <c r="AA801" i="5"/>
  <c r="AA802" i="5"/>
  <c r="AA803" i="5"/>
  <c r="AA804" i="5"/>
  <c r="AA805" i="5"/>
  <c r="AA806" i="5"/>
  <c r="AA807" i="5"/>
  <c r="AA808" i="5"/>
  <c r="AA809" i="5"/>
  <c r="AA810" i="5"/>
  <c r="AA811" i="5"/>
  <c r="AA812" i="5"/>
  <c r="AA813" i="5"/>
  <c r="AA814" i="5"/>
  <c r="AA815" i="5"/>
  <c r="AA816" i="5"/>
  <c r="AA817" i="5"/>
  <c r="AA818" i="5"/>
  <c r="AA819" i="5"/>
  <c r="AA820" i="5"/>
  <c r="AA821" i="5"/>
  <c r="AA822" i="5"/>
  <c r="AA823" i="5"/>
  <c r="AA824" i="5"/>
  <c r="AA825" i="5"/>
  <c r="AA826" i="5"/>
  <c r="AA827" i="5"/>
  <c r="AA828" i="5"/>
  <c r="AA829" i="5"/>
  <c r="AA830" i="5"/>
  <c r="AA831" i="5"/>
  <c r="AA832" i="5"/>
  <c r="AA833" i="5"/>
  <c r="AA834" i="5"/>
  <c r="AA835" i="5"/>
  <c r="AA836" i="5"/>
  <c r="AA837" i="5"/>
  <c r="AA838" i="5"/>
  <c r="AA839" i="5"/>
  <c r="AA840" i="5"/>
  <c r="AA841" i="5"/>
  <c r="AA842" i="5"/>
  <c r="AA843" i="5"/>
  <c r="AA844" i="5"/>
  <c r="AA845" i="5"/>
  <c r="AA846" i="5"/>
  <c r="AA847" i="5"/>
  <c r="AA848" i="5"/>
  <c r="AA849" i="5"/>
  <c r="AA850" i="5"/>
  <c r="AA851" i="5"/>
  <c r="AA852" i="5"/>
  <c r="AA853" i="5"/>
  <c r="AA854" i="5"/>
  <c r="AA855" i="5"/>
  <c r="AA856" i="5"/>
  <c r="AA857" i="5"/>
  <c r="AA858" i="5"/>
  <c r="AA859" i="5"/>
  <c r="AA860" i="5"/>
  <c r="AA861" i="5"/>
  <c r="AA862" i="5"/>
  <c r="AA863" i="5"/>
  <c r="AA864" i="5"/>
  <c r="AA865" i="5"/>
  <c r="AA866" i="5"/>
  <c r="AA867" i="5"/>
  <c r="AA868" i="5"/>
  <c r="AA869" i="5"/>
  <c r="AA870" i="5"/>
  <c r="AA871" i="5"/>
  <c r="AA872" i="5"/>
  <c r="AA873" i="5"/>
  <c r="AA874" i="5"/>
  <c r="AA875" i="5"/>
  <c r="AA876" i="5"/>
  <c r="AA877" i="5"/>
  <c r="AA878" i="5"/>
  <c r="AA879" i="5"/>
  <c r="AA880" i="5"/>
  <c r="AA881" i="5"/>
  <c r="AA882" i="5"/>
  <c r="AA883" i="5"/>
  <c r="AA884" i="5"/>
  <c r="AA885" i="5"/>
  <c r="AA886" i="5"/>
  <c r="AA887" i="5"/>
  <c r="AA888" i="5"/>
  <c r="AA889" i="5"/>
  <c r="AA890" i="5"/>
  <c r="AA891" i="5"/>
  <c r="AA892" i="5"/>
  <c r="AA893" i="5"/>
  <c r="AA894" i="5"/>
  <c r="AA895" i="5"/>
  <c r="AA896" i="5"/>
  <c r="AA897" i="5"/>
  <c r="AA898" i="5"/>
  <c r="AA899" i="5"/>
  <c r="AA900" i="5"/>
  <c r="AA901" i="5"/>
  <c r="AA902" i="5"/>
  <c r="AA903" i="5"/>
  <c r="AA904" i="5"/>
  <c r="AA905" i="5"/>
  <c r="AA906" i="5"/>
  <c r="AA907" i="5"/>
  <c r="AA908" i="5"/>
  <c r="AA909" i="5"/>
  <c r="AA910" i="5"/>
  <c r="AA911" i="5"/>
  <c r="AA912" i="5"/>
  <c r="AA913" i="5"/>
  <c r="AA914" i="5"/>
  <c r="AA915" i="5"/>
  <c r="AA916" i="5"/>
  <c r="AA917" i="5"/>
  <c r="AA918" i="5"/>
  <c r="AA919" i="5"/>
  <c r="AA920" i="5"/>
  <c r="AA921" i="5"/>
  <c r="AA922" i="5"/>
  <c r="AA923" i="5"/>
  <c r="AA924" i="5"/>
  <c r="AA925" i="5"/>
  <c r="AA926" i="5"/>
  <c r="AA927" i="5"/>
  <c r="AA928" i="5"/>
  <c r="AA929" i="5"/>
  <c r="AA930" i="5"/>
  <c r="AA931" i="5"/>
  <c r="AA932" i="5"/>
  <c r="AA933" i="5"/>
  <c r="AA934" i="5"/>
  <c r="AA935" i="5"/>
  <c r="AA936" i="5"/>
  <c r="AA937" i="5"/>
  <c r="AA938" i="5"/>
  <c r="AA939" i="5"/>
  <c r="AA940" i="5"/>
  <c r="AA941" i="5"/>
  <c r="AA942" i="5"/>
  <c r="AA943" i="5"/>
  <c r="AA944" i="5"/>
  <c r="AA945" i="5"/>
  <c r="AA946" i="5"/>
  <c r="AA947" i="5"/>
  <c r="AA948" i="5"/>
  <c r="AA949" i="5"/>
  <c r="AA950" i="5"/>
  <c r="AA951" i="5"/>
  <c r="AA952" i="5"/>
  <c r="AA953" i="5"/>
  <c r="AA954" i="5"/>
  <c r="AA955" i="5"/>
  <c r="AA956" i="5"/>
  <c r="AA957" i="5"/>
  <c r="AA958" i="5"/>
  <c r="AA959" i="5"/>
  <c r="AA960" i="5"/>
  <c r="AA961" i="5"/>
  <c r="AA962" i="5"/>
  <c r="AA963" i="5"/>
  <c r="AA964" i="5"/>
  <c r="AA965" i="5"/>
  <c r="AA966" i="5"/>
  <c r="AA967" i="5"/>
  <c r="AA968" i="5"/>
  <c r="AA969" i="5"/>
  <c r="AA970" i="5"/>
  <c r="AA971" i="5"/>
  <c r="AA972" i="5"/>
  <c r="AA973" i="5"/>
  <c r="AA974" i="5"/>
  <c r="AA975" i="5"/>
  <c r="AA976" i="5"/>
  <c r="AA977" i="5"/>
  <c r="AA978" i="5"/>
  <c r="AA979" i="5"/>
  <c r="AA980" i="5"/>
  <c r="AA981" i="5"/>
  <c r="AA982" i="5"/>
  <c r="AA983" i="5"/>
  <c r="AA984" i="5"/>
  <c r="AA985" i="5"/>
  <c r="AA986" i="5"/>
  <c r="AA987" i="5"/>
  <c r="AA988" i="5"/>
  <c r="AA989" i="5"/>
  <c r="AA990" i="5"/>
  <c r="AA991" i="5"/>
  <c r="AA992" i="5"/>
  <c r="AA993" i="5"/>
  <c r="AA994" i="5"/>
  <c r="AA995" i="5"/>
  <c r="AA996" i="5"/>
  <c r="AA997" i="5"/>
  <c r="AA998" i="5"/>
  <c r="AA999" i="5"/>
  <c r="AA1000" i="5"/>
  <c r="AA1001" i="5"/>
  <c r="AA1002" i="5"/>
  <c r="AA1003" i="5"/>
  <c r="AA1004" i="5"/>
  <c r="AA1005" i="5"/>
  <c r="AA1006" i="5"/>
  <c r="AA1007" i="5"/>
  <c r="AA1008" i="5"/>
  <c r="AA1009" i="5"/>
  <c r="AA1010" i="5"/>
  <c r="AA1011" i="5"/>
  <c r="AA1012" i="5"/>
  <c r="AA1013" i="5"/>
  <c r="AA1014" i="5"/>
  <c r="AA1015" i="5"/>
  <c r="AA1016" i="5"/>
  <c r="AA1017" i="5"/>
  <c r="AA1018" i="5"/>
  <c r="AA1019" i="5"/>
  <c r="AA1020" i="5"/>
  <c r="AA1021" i="5"/>
  <c r="AA1022" i="5"/>
  <c r="AA1023" i="5"/>
  <c r="AA1024" i="5"/>
  <c r="AA1025" i="5"/>
  <c r="AA1026" i="5"/>
  <c r="AA1027" i="5"/>
  <c r="AA1028" i="5"/>
  <c r="AA1029" i="5"/>
  <c r="AA1030" i="5"/>
  <c r="AA1031" i="5"/>
  <c r="AA1032" i="5"/>
  <c r="AA1033" i="5"/>
  <c r="AA1034" i="5"/>
  <c r="AA1035" i="5"/>
  <c r="AA1036" i="5"/>
  <c r="AA1037" i="5"/>
  <c r="AA1038" i="5"/>
  <c r="AA1039" i="5"/>
  <c r="AA1040" i="5"/>
  <c r="AA1041" i="5"/>
  <c r="AA1042" i="5"/>
  <c r="AA1043" i="5"/>
  <c r="AA1044" i="5"/>
  <c r="AA1045" i="5"/>
  <c r="AA1046" i="5"/>
  <c r="AA1047" i="5"/>
  <c r="AA1048" i="5"/>
  <c r="AA1049" i="5"/>
  <c r="AA1050" i="5"/>
  <c r="AA1051" i="5"/>
  <c r="AA1052" i="5"/>
  <c r="AA1053" i="5"/>
  <c r="AA1054" i="5"/>
  <c r="AA1055" i="5"/>
  <c r="AA1056" i="5"/>
  <c r="AA1057" i="5"/>
  <c r="AA1058" i="5"/>
  <c r="AA1059" i="5"/>
  <c r="AA1060" i="5"/>
  <c r="AA1061" i="5"/>
  <c r="AA1062" i="5"/>
  <c r="AA1063" i="5"/>
  <c r="AA1064" i="5"/>
  <c r="AA1065" i="5"/>
  <c r="AA1066" i="5"/>
  <c r="AA1067" i="5"/>
  <c r="AA1068" i="5"/>
  <c r="AA1069" i="5"/>
  <c r="AA1070" i="5"/>
  <c r="AA1071" i="5"/>
  <c r="AA1072" i="5"/>
  <c r="AA1073" i="5"/>
  <c r="AA1074" i="5"/>
  <c r="AA1075" i="5"/>
  <c r="AA1076" i="5"/>
  <c r="AA1077" i="5"/>
  <c r="AA1078" i="5"/>
  <c r="AA1079" i="5"/>
  <c r="AA1080" i="5"/>
  <c r="AA1081" i="5"/>
  <c r="AA1082" i="5"/>
  <c r="AA1083" i="5"/>
  <c r="AA1084" i="5"/>
  <c r="AA1085" i="5"/>
  <c r="AA1086" i="5"/>
  <c r="AA1087" i="5"/>
  <c r="AA1088" i="5"/>
  <c r="AA1089" i="5"/>
  <c r="AA1090" i="5"/>
  <c r="AA1091" i="5"/>
  <c r="AA1092" i="5"/>
  <c r="AA1093" i="5"/>
  <c r="AA1094" i="5"/>
  <c r="AA1095" i="5"/>
  <c r="AA1096" i="5"/>
  <c r="AA1097" i="5"/>
  <c r="AA1098" i="5"/>
  <c r="AA1099" i="5"/>
  <c r="AA1100" i="5"/>
  <c r="AA1101" i="5"/>
  <c r="AA1102" i="5"/>
  <c r="AA1103" i="5"/>
  <c r="AA1104" i="5"/>
  <c r="AA1105" i="5"/>
  <c r="AA1106" i="5"/>
  <c r="AA1107" i="5"/>
  <c r="AA1108" i="5"/>
  <c r="AA1109" i="5"/>
  <c r="AA1110" i="5"/>
  <c r="AA1111" i="5"/>
  <c r="AA1112" i="5"/>
  <c r="AA1113" i="5"/>
  <c r="AA1114" i="5"/>
  <c r="AA1115" i="5"/>
  <c r="AA1116" i="5"/>
  <c r="AA1117" i="5"/>
  <c r="AA1118" i="5"/>
  <c r="AA1119" i="5"/>
  <c r="AA1120" i="5"/>
  <c r="AA1121" i="5"/>
  <c r="AA1122" i="5"/>
  <c r="AA1123" i="5"/>
  <c r="AA1124" i="5"/>
  <c r="AA1125" i="5"/>
  <c r="AA1126" i="5"/>
  <c r="AA1127" i="5"/>
  <c r="AA1128" i="5"/>
  <c r="AA1129" i="5"/>
  <c r="AA1130" i="5"/>
  <c r="AA1131" i="5"/>
  <c r="AA1132" i="5"/>
  <c r="AA1133" i="5"/>
  <c r="AA1134" i="5"/>
  <c r="AA1135" i="5"/>
  <c r="AA1136" i="5"/>
  <c r="AA1137" i="5"/>
  <c r="AA1138" i="5"/>
  <c r="AA1139" i="5"/>
  <c r="AA1140" i="5"/>
  <c r="AA1141" i="5"/>
  <c r="AA1142" i="5"/>
  <c r="AA1143" i="5"/>
  <c r="AA1144" i="5"/>
  <c r="AA1145" i="5"/>
  <c r="AA1146" i="5"/>
  <c r="AA1147" i="5"/>
  <c r="AA1148" i="5"/>
  <c r="AA1149" i="5"/>
  <c r="AA1150" i="5"/>
  <c r="AA1151" i="5"/>
  <c r="AA1152" i="5"/>
  <c r="AA1153" i="5"/>
  <c r="AA1154" i="5"/>
  <c r="AA1155" i="5"/>
  <c r="AA1156" i="5"/>
  <c r="AA1157" i="5"/>
  <c r="AA1158" i="5"/>
  <c r="AA1159" i="5"/>
  <c r="AA1160" i="5"/>
  <c r="AA1161" i="5"/>
  <c r="AA1162" i="5"/>
  <c r="AA1163" i="5"/>
  <c r="AA1164" i="5"/>
  <c r="AA1165" i="5"/>
  <c r="AA1166" i="5"/>
  <c r="AA1167" i="5"/>
  <c r="AA1168" i="5"/>
  <c r="AA1169" i="5"/>
  <c r="AA1170" i="5"/>
  <c r="AA1171" i="5"/>
  <c r="AA1172" i="5"/>
  <c r="AA1173" i="5"/>
  <c r="AA1174" i="5"/>
  <c r="AA1175" i="5"/>
  <c r="AA1176" i="5"/>
  <c r="AA1177" i="5"/>
  <c r="AA1178" i="5"/>
  <c r="AA1179" i="5"/>
  <c r="AA1180" i="5"/>
  <c r="AA1181" i="5"/>
  <c r="AA1182" i="5"/>
  <c r="AA1183" i="5"/>
  <c r="AA1184" i="5"/>
  <c r="AA1185" i="5"/>
  <c r="AA1186" i="5"/>
  <c r="AA1187" i="5"/>
  <c r="AA1188" i="5"/>
  <c r="AA1189" i="5"/>
  <c r="AA1190" i="5"/>
  <c r="AA1191" i="5"/>
  <c r="AA1192" i="5"/>
  <c r="AA1193" i="5"/>
  <c r="AA1194" i="5"/>
  <c r="AA1195" i="5"/>
  <c r="AA1196" i="5"/>
  <c r="AA1197" i="5"/>
  <c r="AA1198" i="5"/>
  <c r="AA1199" i="5"/>
  <c r="AA1200" i="5"/>
  <c r="AA1201" i="5"/>
  <c r="AA1202" i="5"/>
  <c r="AA1203" i="5"/>
  <c r="AA1204" i="5"/>
  <c r="AA1205" i="5"/>
  <c r="AA1206" i="5"/>
  <c r="AA1207" i="5"/>
  <c r="AA1208" i="5"/>
  <c r="AA1209" i="5"/>
  <c r="AA1210" i="5"/>
  <c r="AA1211" i="5"/>
  <c r="AA1212" i="5"/>
  <c r="AA1213" i="5"/>
  <c r="AA1214" i="5"/>
  <c r="AA1215" i="5"/>
  <c r="AA1216" i="5"/>
  <c r="AA1217" i="5"/>
  <c r="AA1218" i="5"/>
  <c r="AA1219" i="5"/>
  <c r="AA1220" i="5"/>
  <c r="AA1221" i="5"/>
  <c r="AA1222" i="5"/>
  <c r="AA1223" i="5"/>
  <c r="AA1224" i="5"/>
  <c r="AA1225" i="5"/>
  <c r="AA1226" i="5"/>
  <c r="AA1227" i="5"/>
  <c r="AA1228" i="5"/>
  <c r="AA1229" i="5"/>
  <c r="AA1230" i="5"/>
  <c r="AA1231" i="5"/>
  <c r="AA1232" i="5"/>
  <c r="AA1233" i="5"/>
  <c r="AA1234" i="5"/>
  <c r="AA1235" i="5"/>
  <c r="AA1236" i="5"/>
  <c r="AA1237" i="5"/>
  <c r="AA1238" i="5"/>
  <c r="AA1239" i="5"/>
  <c r="AA1240" i="5"/>
  <c r="AA1241" i="5"/>
  <c r="AA1242" i="5"/>
  <c r="AA1243" i="5"/>
  <c r="AA1244" i="5"/>
  <c r="AA1245" i="5"/>
  <c r="AA1246" i="5"/>
  <c r="AA1247" i="5"/>
  <c r="AA1248" i="5"/>
  <c r="AA1249" i="5"/>
  <c r="AA1250" i="5"/>
  <c r="AA1251" i="5"/>
  <c r="AA1252" i="5"/>
  <c r="AA1253" i="5"/>
  <c r="AA1254" i="5"/>
  <c r="AA1255" i="5"/>
  <c r="AA1256" i="5"/>
  <c r="AA1257" i="5"/>
  <c r="AA1258" i="5"/>
  <c r="AA1259" i="5"/>
  <c r="AA1260" i="5"/>
  <c r="AA1261" i="5"/>
  <c r="AA1262" i="5"/>
  <c r="AA1263" i="5"/>
  <c r="AA1264" i="5"/>
  <c r="AA1265" i="5"/>
  <c r="AA1266" i="5"/>
  <c r="AA1267" i="5"/>
  <c r="AA1268" i="5"/>
  <c r="AA1269" i="5"/>
  <c r="AA1270" i="5"/>
  <c r="AA1271" i="5"/>
  <c r="AA1272" i="5"/>
  <c r="AA1273" i="5"/>
  <c r="AA1274" i="5"/>
  <c r="AA1275" i="5"/>
  <c r="AA1276" i="5"/>
  <c r="AA1277" i="5"/>
  <c r="AA1278" i="5"/>
  <c r="AA1279" i="5"/>
  <c r="AA1280" i="5"/>
  <c r="AA1281" i="5"/>
  <c r="AA1282" i="5"/>
  <c r="AA1283" i="5"/>
  <c r="AA1284" i="5"/>
  <c r="AA1285" i="5"/>
  <c r="AA1286" i="5"/>
  <c r="AA1287" i="5"/>
  <c r="AA1288" i="5"/>
  <c r="AA1289" i="5"/>
  <c r="AA1290" i="5"/>
  <c r="AA1291" i="5"/>
  <c r="AA1292" i="5"/>
  <c r="AA1293" i="5"/>
  <c r="AA1294" i="5"/>
  <c r="AA1295" i="5"/>
  <c r="AA1296" i="5"/>
  <c r="AA1297" i="5"/>
  <c r="AA1298" i="5"/>
  <c r="AA1299" i="5"/>
  <c r="AA1300" i="5"/>
  <c r="AA1301" i="5"/>
  <c r="AA1302" i="5"/>
  <c r="AA1303" i="5"/>
  <c r="AA1304" i="5"/>
  <c r="AA1305" i="5"/>
  <c r="AA1306" i="5"/>
  <c r="AA1307" i="5"/>
  <c r="AA1308" i="5"/>
  <c r="AA1309" i="5"/>
  <c r="AA1310" i="5"/>
  <c r="AA1311" i="5"/>
  <c r="AA1312" i="5"/>
  <c r="AA1313" i="5"/>
  <c r="AA1314" i="5"/>
  <c r="AA1315" i="5"/>
  <c r="AA1316" i="5"/>
  <c r="AA1317" i="5"/>
  <c r="AA1318" i="5"/>
  <c r="AA1319" i="5"/>
  <c r="AA1320" i="5"/>
  <c r="AA1321" i="5"/>
  <c r="AA1322" i="5"/>
  <c r="AA1323" i="5"/>
  <c r="AA1324" i="5"/>
  <c r="AA1325" i="5"/>
  <c r="AA1326" i="5"/>
  <c r="AA1327" i="5"/>
  <c r="AA1328" i="5"/>
  <c r="AA1329" i="5"/>
  <c r="AA1330" i="5"/>
  <c r="AA1331" i="5"/>
  <c r="AA1332" i="5"/>
  <c r="AA1333" i="5"/>
  <c r="AA1334" i="5"/>
  <c r="AA1335" i="5"/>
  <c r="AA1336" i="5"/>
  <c r="AA1337" i="5"/>
  <c r="AA1338" i="5"/>
  <c r="AA1339" i="5"/>
  <c r="AA1340" i="5"/>
  <c r="AA1341" i="5"/>
  <c r="AA1342" i="5"/>
  <c r="AA1343" i="5"/>
  <c r="AA1344" i="5"/>
  <c r="AA1345" i="5"/>
  <c r="AA1346" i="5"/>
  <c r="AA1347" i="5"/>
  <c r="AA1348" i="5"/>
  <c r="AA1349" i="5"/>
  <c r="AA1350" i="5"/>
  <c r="AA1351" i="5"/>
  <c r="AA1352" i="5"/>
  <c r="AA1353" i="5"/>
  <c r="AA1354" i="5"/>
  <c r="AA1355" i="5"/>
  <c r="AA1356" i="5"/>
  <c r="AA1357" i="5"/>
  <c r="AA1358" i="5"/>
  <c r="AA1359" i="5"/>
  <c r="AA1360" i="5"/>
  <c r="AA1361" i="5"/>
  <c r="AA1362" i="5"/>
  <c r="AA1363" i="5"/>
  <c r="AA1364" i="5"/>
  <c r="AA1365" i="5"/>
  <c r="AA1366" i="5"/>
  <c r="AA1367" i="5"/>
  <c r="AA1368" i="5"/>
  <c r="AA1369" i="5"/>
  <c r="AA1370" i="5"/>
  <c r="AA1371" i="5"/>
  <c r="AA1372" i="5"/>
  <c r="AA1373" i="5"/>
  <c r="AA1374" i="5"/>
  <c r="AA1375" i="5"/>
  <c r="AA1376" i="5"/>
  <c r="AA1377" i="5"/>
  <c r="AA1378" i="5"/>
  <c r="AA1379" i="5"/>
  <c r="AA1380" i="5"/>
  <c r="AA1381" i="5"/>
  <c r="AA1382" i="5"/>
  <c r="AA1383" i="5"/>
  <c r="AA1384" i="5"/>
  <c r="AA1385" i="5"/>
  <c r="AA1386" i="5"/>
  <c r="AA1387" i="5"/>
  <c r="AA1388" i="5"/>
  <c r="AA1389" i="5"/>
  <c r="AA1390" i="5"/>
  <c r="AA1391" i="5"/>
  <c r="AA1392" i="5"/>
  <c r="AA1393" i="5"/>
  <c r="AA1394" i="5"/>
  <c r="AA1395" i="5"/>
  <c r="AA1396" i="5"/>
  <c r="AA1397" i="5"/>
  <c r="AA1398" i="5"/>
  <c r="AA1399" i="5"/>
  <c r="AA1400" i="5"/>
  <c r="AA1401" i="5"/>
  <c r="AA1402" i="5"/>
  <c r="AA1403" i="5"/>
  <c r="AA1404" i="5"/>
  <c r="AA1405" i="5"/>
  <c r="AA1406" i="5"/>
  <c r="AA1407" i="5"/>
  <c r="AA1408" i="5"/>
  <c r="AA1409" i="5"/>
  <c r="AA1410" i="5"/>
  <c r="AA1411" i="5"/>
  <c r="AA1412" i="5"/>
  <c r="AA1413" i="5"/>
  <c r="AA1414" i="5"/>
  <c r="AA1415" i="5"/>
  <c r="AA1416" i="5"/>
  <c r="AA1417" i="5"/>
  <c r="AA1418" i="5"/>
  <c r="AA1419" i="5"/>
  <c r="AA1420" i="5"/>
  <c r="AA1421" i="5"/>
  <c r="AA1422" i="5"/>
  <c r="AA1423" i="5"/>
  <c r="AA1424" i="5"/>
  <c r="AA1425" i="5"/>
  <c r="AA1426" i="5"/>
  <c r="AA1427" i="5"/>
  <c r="AA1428" i="5"/>
  <c r="AA1429" i="5"/>
  <c r="AA1430" i="5"/>
  <c r="AA1431" i="5"/>
  <c r="AA1432" i="5"/>
  <c r="AA1433" i="5"/>
  <c r="AA1434" i="5"/>
  <c r="AA1435" i="5"/>
  <c r="AA1436" i="5"/>
  <c r="AA1437" i="5"/>
  <c r="AA1438" i="5"/>
  <c r="AA1439" i="5"/>
  <c r="AA1440" i="5"/>
  <c r="AA1441" i="5"/>
  <c r="AA1442" i="5"/>
  <c r="AA1443" i="5"/>
  <c r="AA1444" i="5"/>
  <c r="AA1445" i="5"/>
  <c r="AA2" i="5"/>
  <c r="G20" i="3"/>
  <c r="F22" i="3"/>
  <c r="G22" i="3" s="1"/>
  <c r="F21" i="3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010" i="5"/>
  <c r="Y1011" i="5"/>
  <c r="Y1012" i="5"/>
  <c r="Y1013" i="5"/>
  <c r="Y1014" i="5"/>
  <c r="Y1015" i="5"/>
  <c r="Y1016" i="5"/>
  <c r="Y1017" i="5"/>
  <c r="Y1018" i="5"/>
  <c r="Y1019" i="5"/>
  <c r="Y1020" i="5"/>
  <c r="Y1021" i="5"/>
  <c r="Y1022" i="5"/>
  <c r="Y1023" i="5"/>
  <c r="Y1024" i="5"/>
  <c r="Y1025" i="5"/>
  <c r="Y1026" i="5"/>
  <c r="Y1027" i="5"/>
  <c r="Y1028" i="5"/>
  <c r="Y1029" i="5"/>
  <c r="Y1030" i="5"/>
  <c r="Y1031" i="5"/>
  <c r="Y1032" i="5"/>
  <c r="Y1033" i="5"/>
  <c r="Y1034" i="5"/>
  <c r="Y1035" i="5"/>
  <c r="Y1036" i="5"/>
  <c r="Y1037" i="5"/>
  <c r="Y1038" i="5"/>
  <c r="Y1039" i="5"/>
  <c r="Y1040" i="5"/>
  <c r="Y1041" i="5"/>
  <c r="Y1042" i="5"/>
  <c r="Y1043" i="5"/>
  <c r="Y1044" i="5"/>
  <c r="Y1045" i="5"/>
  <c r="Y1046" i="5"/>
  <c r="Y1047" i="5"/>
  <c r="Y1048" i="5"/>
  <c r="Y1049" i="5"/>
  <c r="Y1050" i="5"/>
  <c r="Y1051" i="5"/>
  <c r="Y1052" i="5"/>
  <c r="Y1053" i="5"/>
  <c r="Y1054" i="5"/>
  <c r="Y1055" i="5"/>
  <c r="Y1056" i="5"/>
  <c r="Y1057" i="5"/>
  <c r="Y1058" i="5"/>
  <c r="Y1059" i="5"/>
  <c r="Y1060" i="5"/>
  <c r="Y1061" i="5"/>
  <c r="Y1062" i="5"/>
  <c r="Y1063" i="5"/>
  <c r="Y1064" i="5"/>
  <c r="Y1065" i="5"/>
  <c r="Y1066" i="5"/>
  <c r="Y1067" i="5"/>
  <c r="Y1068" i="5"/>
  <c r="Y1069" i="5"/>
  <c r="Y1070" i="5"/>
  <c r="Y1071" i="5"/>
  <c r="Y1072" i="5"/>
  <c r="Y1073" i="5"/>
  <c r="Y1074" i="5"/>
  <c r="Y1075" i="5"/>
  <c r="Y1076" i="5"/>
  <c r="Y1077" i="5"/>
  <c r="Y1078" i="5"/>
  <c r="Y1079" i="5"/>
  <c r="Y1080" i="5"/>
  <c r="Y1081" i="5"/>
  <c r="Y1082" i="5"/>
  <c r="Y1083" i="5"/>
  <c r="Y1084" i="5"/>
  <c r="Y1085" i="5"/>
  <c r="Y1086" i="5"/>
  <c r="Y1087" i="5"/>
  <c r="Y1088" i="5"/>
  <c r="Y1089" i="5"/>
  <c r="Y1090" i="5"/>
  <c r="Y1091" i="5"/>
  <c r="Y1092" i="5"/>
  <c r="Y1093" i="5"/>
  <c r="Y1094" i="5"/>
  <c r="Y1095" i="5"/>
  <c r="Y1096" i="5"/>
  <c r="Y1097" i="5"/>
  <c r="Y1098" i="5"/>
  <c r="Y1099" i="5"/>
  <c r="Y1100" i="5"/>
  <c r="Y1101" i="5"/>
  <c r="Y1102" i="5"/>
  <c r="Y1103" i="5"/>
  <c r="Y1104" i="5"/>
  <c r="Y1105" i="5"/>
  <c r="Y1106" i="5"/>
  <c r="Y1107" i="5"/>
  <c r="Y1108" i="5"/>
  <c r="Y1109" i="5"/>
  <c r="Y1110" i="5"/>
  <c r="Y1111" i="5"/>
  <c r="Y1112" i="5"/>
  <c r="Y1113" i="5"/>
  <c r="Y1114" i="5"/>
  <c r="Y1115" i="5"/>
  <c r="Y1116" i="5"/>
  <c r="Y1117" i="5"/>
  <c r="Y1118" i="5"/>
  <c r="Y1119" i="5"/>
  <c r="Y1120" i="5"/>
  <c r="Y1121" i="5"/>
  <c r="Y1122" i="5"/>
  <c r="Y1123" i="5"/>
  <c r="Y1124" i="5"/>
  <c r="Y1125" i="5"/>
  <c r="Y1126" i="5"/>
  <c r="Y1127" i="5"/>
  <c r="Y1128" i="5"/>
  <c r="Y1129" i="5"/>
  <c r="Y1130" i="5"/>
  <c r="Y1131" i="5"/>
  <c r="Y1132" i="5"/>
  <c r="Y1133" i="5"/>
  <c r="Y1134" i="5"/>
  <c r="Y1135" i="5"/>
  <c r="Y1136" i="5"/>
  <c r="Y1137" i="5"/>
  <c r="Y1138" i="5"/>
  <c r="Y1139" i="5"/>
  <c r="Y1140" i="5"/>
  <c r="Y1141" i="5"/>
  <c r="Y1142" i="5"/>
  <c r="Y1143" i="5"/>
  <c r="Y1144" i="5"/>
  <c r="Y1145" i="5"/>
  <c r="Y1146" i="5"/>
  <c r="Y1147" i="5"/>
  <c r="Y1148" i="5"/>
  <c r="Y1149" i="5"/>
  <c r="Y1150" i="5"/>
  <c r="Y1151" i="5"/>
  <c r="Y1152" i="5"/>
  <c r="Y1153" i="5"/>
  <c r="Y1154" i="5"/>
  <c r="Y1155" i="5"/>
  <c r="Y1156" i="5"/>
  <c r="Y1157" i="5"/>
  <c r="Y1158" i="5"/>
  <c r="Y1159" i="5"/>
  <c r="Y1160" i="5"/>
  <c r="Y1161" i="5"/>
  <c r="Y1162" i="5"/>
  <c r="Y1163" i="5"/>
  <c r="Y1164" i="5"/>
  <c r="Y1165" i="5"/>
  <c r="Y1166" i="5"/>
  <c r="Y1167" i="5"/>
  <c r="Y1168" i="5"/>
  <c r="Y1169" i="5"/>
  <c r="Y1170" i="5"/>
  <c r="Y1171" i="5"/>
  <c r="Y1172" i="5"/>
  <c r="Y1173" i="5"/>
  <c r="Y1174" i="5"/>
  <c r="Y1175" i="5"/>
  <c r="Y1176" i="5"/>
  <c r="Y1177" i="5"/>
  <c r="Y1178" i="5"/>
  <c r="Y1179" i="5"/>
  <c r="Y1180" i="5"/>
  <c r="Y1181" i="5"/>
  <c r="Y1182" i="5"/>
  <c r="Y1183" i="5"/>
  <c r="Y1184" i="5"/>
  <c r="Y1185" i="5"/>
  <c r="Y1186" i="5"/>
  <c r="Y1187" i="5"/>
  <c r="Y1188" i="5"/>
  <c r="Y1189" i="5"/>
  <c r="Y1190" i="5"/>
  <c r="Y1191" i="5"/>
  <c r="Y1192" i="5"/>
  <c r="Y1193" i="5"/>
  <c r="Y1194" i="5"/>
  <c r="Y1195" i="5"/>
  <c r="Y1196" i="5"/>
  <c r="Y1197" i="5"/>
  <c r="Y1198" i="5"/>
  <c r="Y1199" i="5"/>
  <c r="Y1200" i="5"/>
  <c r="Y1201" i="5"/>
  <c r="Y1202" i="5"/>
  <c r="Y1203" i="5"/>
  <c r="Y1204" i="5"/>
  <c r="Y1205" i="5"/>
  <c r="Y1206" i="5"/>
  <c r="Y1207" i="5"/>
  <c r="Y1208" i="5"/>
  <c r="Y1209" i="5"/>
  <c r="Y1210" i="5"/>
  <c r="Y1211" i="5"/>
  <c r="Y1212" i="5"/>
  <c r="Y1213" i="5"/>
  <c r="Y1214" i="5"/>
  <c r="Y1215" i="5"/>
  <c r="Y1216" i="5"/>
  <c r="Y1217" i="5"/>
  <c r="Y1218" i="5"/>
  <c r="Y1219" i="5"/>
  <c r="Y1220" i="5"/>
  <c r="Y1221" i="5"/>
  <c r="Y1222" i="5"/>
  <c r="Y1223" i="5"/>
  <c r="Y1224" i="5"/>
  <c r="Y1225" i="5"/>
  <c r="Y1226" i="5"/>
  <c r="Y1227" i="5"/>
  <c r="Y1228" i="5"/>
  <c r="Y1229" i="5"/>
  <c r="Y1230" i="5"/>
  <c r="Y1231" i="5"/>
  <c r="Y1232" i="5"/>
  <c r="Y1233" i="5"/>
  <c r="Y1234" i="5"/>
  <c r="Y1235" i="5"/>
  <c r="Y1236" i="5"/>
  <c r="Y1237" i="5"/>
  <c r="Y1238" i="5"/>
  <c r="Y1239" i="5"/>
  <c r="Y1240" i="5"/>
  <c r="Y1241" i="5"/>
  <c r="Y1242" i="5"/>
  <c r="Y1243" i="5"/>
  <c r="Y1244" i="5"/>
  <c r="Y1245" i="5"/>
  <c r="Y1246" i="5"/>
  <c r="Y1247" i="5"/>
  <c r="Y1248" i="5"/>
  <c r="Y1249" i="5"/>
  <c r="Y1250" i="5"/>
  <c r="Y1251" i="5"/>
  <c r="Y1252" i="5"/>
  <c r="Y1253" i="5"/>
  <c r="Y1254" i="5"/>
  <c r="Y1255" i="5"/>
  <c r="Y1256" i="5"/>
  <c r="Y1257" i="5"/>
  <c r="Y1258" i="5"/>
  <c r="Y1259" i="5"/>
  <c r="Y1260" i="5"/>
  <c r="Y1261" i="5"/>
  <c r="Y1262" i="5"/>
  <c r="Y1263" i="5"/>
  <c r="Y1264" i="5"/>
  <c r="Y1265" i="5"/>
  <c r="Y1266" i="5"/>
  <c r="Y1267" i="5"/>
  <c r="Y1268" i="5"/>
  <c r="Y1269" i="5"/>
  <c r="Y1270" i="5"/>
  <c r="Y1271" i="5"/>
  <c r="Y1272" i="5"/>
  <c r="Y1273" i="5"/>
  <c r="Y1274" i="5"/>
  <c r="Y1275" i="5"/>
  <c r="Y1276" i="5"/>
  <c r="Y1277" i="5"/>
  <c r="Y1278" i="5"/>
  <c r="Y1279" i="5"/>
  <c r="Y1280" i="5"/>
  <c r="Y1281" i="5"/>
  <c r="Y1282" i="5"/>
  <c r="Y1283" i="5"/>
  <c r="Y1284" i="5"/>
  <c r="Y1285" i="5"/>
  <c r="Y1286" i="5"/>
  <c r="Y1287" i="5"/>
  <c r="Y1288" i="5"/>
  <c r="Y1289" i="5"/>
  <c r="Y1290" i="5"/>
  <c r="Y1291" i="5"/>
  <c r="Y1292" i="5"/>
  <c r="Y1293" i="5"/>
  <c r="Y1294" i="5"/>
  <c r="Y1295" i="5"/>
  <c r="Y1296" i="5"/>
  <c r="Y1297" i="5"/>
  <c r="Y1298" i="5"/>
  <c r="Y1299" i="5"/>
  <c r="Y1300" i="5"/>
  <c r="Y1301" i="5"/>
  <c r="Y1302" i="5"/>
  <c r="Y1303" i="5"/>
  <c r="Y1304" i="5"/>
  <c r="Y1305" i="5"/>
  <c r="Y1306" i="5"/>
  <c r="Y1307" i="5"/>
  <c r="Y1308" i="5"/>
  <c r="Y1309" i="5"/>
  <c r="Y1310" i="5"/>
  <c r="Y1311" i="5"/>
  <c r="Y1312" i="5"/>
  <c r="Y1313" i="5"/>
  <c r="Y1314" i="5"/>
  <c r="Y1315" i="5"/>
  <c r="Y1316" i="5"/>
  <c r="Y1317" i="5"/>
  <c r="Y1318" i="5"/>
  <c r="Y1319" i="5"/>
  <c r="Y1320" i="5"/>
  <c r="Y1321" i="5"/>
  <c r="Y1322" i="5"/>
  <c r="Y1323" i="5"/>
  <c r="Y1324" i="5"/>
  <c r="Y1325" i="5"/>
  <c r="Y1326" i="5"/>
  <c r="Y1327" i="5"/>
  <c r="Y1328" i="5"/>
  <c r="Y1329" i="5"/>
  <c r="Y1330" i="5"/>
  <c r="Y1331" i="5"/>
  <c r="Y1332" i="5"/>
  <c r="Y1333" i="5"/>
  <c r="Y1334" i="5"/>
  <c r="Y1335" i="5"/>
  <c r="Y1336" i="5"/>
  <c r="Y1337" i="5"/>
  <c r="Y1338" i="5"/>
  <c r="Y1339" i="5"/>
  <c r="Y1340" i="5"/>
  <c r="Y1341" i="5"/>
  <c r="Y1342" i="5"/>
  <c r="Y1343" i="5"/>
  <c r="Y1344" i="5"/>
  <c r="Y1345" i="5"/>
  <c r="Y1346" i="5"/>
  <c r="Y1347" i="5"/>
  <c r="Y1348" i="5"/>
  <c r="Y1349" i="5"/>
  <c r="Y1350" i="5"/>
  <c r="Y1351" i="5"/>
  <c r="Y1352" i="5"/>
  <c r="Y1353" i="5"/>
  <c r="Y1354" i="5"/>
  <c r="Y1355" i="5"/>
  <c r="Y1356" i="5"/>
  <c r="Y1357" i="5"/>
  <c r="Y1358" i="5"/>
  <c r="Y1359" i="5"/>
  <c r="Y1360" i="5"/>
  <c r="Y1361" i="5"/>
  <c r="Y1362" i="5"/>
  <c r="Y1363" i="5"/>
  <c r="Y1364" i="5"/>
  <c r="Y1365" i="5"/>
  <c r="Y1366" i="5"/>
  <c r="Y1367" i="5"/>
  <c r="Y1368" i="5"/>
  <c r="Y1369" i="5"/>
  <c r="Y1370" i="5"/>
  <c r="Y1371" i="5"/>
  <c r="Y1372" i="5"/>
  <c r="Y1373" i="5"/>
  <c r="Y1374" i="5"/>
  <c r="Y1375" i="5"/>
  <c r="Y1376" i="5"/>
  <c r="Y1377" i="5"/>
  <c r="Y1378" i="5"/>
  <c r="Y1379" i="5"/>
  <c r="Y1380" i="5"/>
  <c r="Y1381" i="5"/>
  <c r="Y1382" i="5"/>
  <c r="Y1383" i="5"/>
  <c r="Y1384" i="5"/>
  <c r="Y1385" i="5"/>
  <c r="Y1386" i="5"/>
  <c r="Y1387" i="5"/>
  <c r="Y1388" i="5"/>
  <c r="Y1389" i="5"/>
  <c r="Y1390" i="5"/>
  <c r="Y1391" i="5"/>
  <c r="Y1392" i="5"/>
  <c r="Y1393" i="5"/>
  <c r="Y1394" i="5"/>
  <c r="Y1395" i="5"/>
  <c r="Y1396" i="5"/>
  <c r="Y1397" i="5"/>
  <c r="Y1398" i="5"/>
  <c r="Y1399" i="5"/>
  <c r="Y1400" i="5"/>
  <c r="Y1401" i="5"/>
  <c r="Y1402" i="5"/>
  <c r="Y1403" i="5"/>
  <c r="Y1404" i="5"/>
  <c r="Y1405" i="5"/>
  <c r="Y1406" i="5"/>
  <c r="Y1407" i="5"/>
  <c r="Y1408" i="5"/>
  <c r="Y1409" i="5"/>
  <c r="Y1410" i="5"/>
  <c r="Y1411" i="5"/>
  <c r="Y1412" i="5"/>
  <c r="Y1413" i="5"/>
  <c r="Y1414" i="5"/>
  <c r="Y1415" i="5"/>
  <c r="Y1416" i="5"/>
  <c r="Y1417" i="5"/>
  <c r="Y1418" i="5"/>
  <c r="Y1419" i="5"/>
  <c r="Y1420" i="5"/>
  <c r="Y1421" i="5"/>
  <c r="Y1422" i="5"/>
  <c r="Y1423" i="5"/>
  <c r="Y1424" i="5"/>
  <c r="Y1425" i="5"/>
  <c r="Y1426" i="5"/>
  <c r="Y1427" i="5"/>
  <c r="Y1428" i="5"/>
  <c r="Y1429" i="5"/>
  <c r="Y1430" i="5"/>
  <c r="Y1431" i="5"/>
  <c r="Y1432" i="5"/>
  <c r="Y1433" i="5"/>
  <c r="Y1434" i="5"/>
  <c r="Y1435" i="5"/>
  <c r="Y1436" i="5"/>
  <c r="Y1437" i="5"/>
  <c r="Y1438" i="5"/>
  <c r="Y1439" i="5"/>
  <c r="Y1440" i="5"/>
  <c r="Y1441" i="5"/>
  <c r="Y1442" i="5"/>
  <c r="Y1443" i="5"/>
  <c r="Y1444" i="5"/>
  <c r="Y1445" i="5"/>
  <c r="Y2" i="5"/>
  <c r="Y3" i="5"/>
  <c r="Y4" i="5"/>
  <c r="Y5" i="5"/>
  <c r="Y6" i="5"/>
  <c r="Y7" i="5"/>
  <c r="Y8" i="5"/>
  <c r="F20" i="3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10" i="5"/>
  <c r="X1011" i="5"/>
  <c r="X1012" i="5"/>
  <c r="X1013" i="5"/>
  <c r="X1014" i="5"/>
  <c r="X1015" i="5"/>
  <c r="X1016" i="5"/>
  <c r="X1017" i="5"/>
  <c r="X1018" i="5"/>
  <c r="X1019" i="5"/>
  <c r="X1020" i="5"/>
  <c r="X1021" i="5"/>
  <c r="X1022" i="5"/>
  <c r="X1023" i="5"/>
  <c r="X1024" i="5"/>
  <c r="X1025" i="5"/>
  <c r="X1026" i="5"/>
  <c r="X1027" i="5"/>
  <c r="X1028" i="5"/>
  <c r="X1029" i="5"/>
  <c r="X1030" i="5"/>
  <c r="X1031" i="5"/>
  <c r="X1032" i="5"/>
  <c r="X1033" i="5"/>
  <c r="X1034" i="5"/>
  <c r="X1035" i="5"/>
  <c r="X1036" i="5"/>
  <c r="X1037" i="5"/>
  <c r="X1038" i="5"/>
  <c r="X1039" i="5"/>
  <c r="X1040" i="5"/>
  <c r="X1041" i="5"/>
  <c r="X1042" i="5"/>
  <c r="X1043" i="5"/>
  <c r="X1044" i="5"/>
  <c r="X1045" i="5"/>
  <c r="X1046" i="5"/>
  <c r="X1047" i="5"/>
  <c r="X1048" i="5"/>
  <c r="X1049" i="5"/>
  <c r="X1050" i="5"/>
  <c r="X1051" i="5"/>
  <c r="X1052" i="5"/>
  <c r="X1053" i="5"/>
  <c r="X1054" i="5"/>
  <c r="X1055" i="5"/>
  <c r="X1056" i="5"/>
  <c r="X1057" i="5"/>
  <c r="X1058" i="5"/>
  <c r="X1059" i="5"/>
  <c r="X1060" i="5"/>
  <c r="X1061" i="5"/>
  <c r="X1062" i="5"/>
  <c r="X1063" i="5"/>
  <c r="X1064" i="5"/>
  <c r="X1065" i="5"/>
  <c r="X1066" i="5"/>
  <c r="X1067" i="5"/>
  <c r="X1068" i="5"/>
  <c r="X1069" i="5"/>
  <c r="X1070" i="5"/>
  <c r="X1071" i="5"/>
  <c r="X1072" i="5"/>
  <c r="X1073" i="5"/>
  <c r="X1074" i="5"/>
  <c r="X1075" i="5"/>
  <c r="X1076" i="5"/>
  <c r="X1077" i="5"/>
  <c r="X1078" i="5"/>
  <c r="X1079" i="5"/>
  <c r="X1080" i="5"/>
  <c r="X1081" i="5"/>
  <c r="X1082" i="5"/>
  <c r="X1083" i="5"/>
  <c r="X1084" i="5"/>
  <c r="X1085" i="5"/>
  <c r="X1086" i="5"/>
  <c r="X1087" i="5"/>
  <c r="X1088" i="5"/>
  <c r="X1089" i="5"/>
  <c r="X1090" i="5"/>
  <c r="X1091" i="5"/>
  <c r="X1092" i="5"/>
  <c r="X1093" i="5"/>
  <c r="X1094" i="5"/>
  <c r="X1095" i="5"/>
  <c r="X1096" i="5"/>
  <c r="X1097" i="5"/>
  <c r="X1098" i="5"/>
  <c r="X1099" i="5"/>
  <c r="X1100" i="5"/>
  <c r="X1101" i="5"/>
  <c r="X1102" i="5"/>
  <c r="X1103" i="5"/>
  <c r="X1104" i="5"/>
  <c r="X1105" i="5"/>
  <c r="X1106" i="5"/>
  <c r="X1107" i="5"/>
  <c r="X1108" i="5"/>
  <c r="X1109" i="5"/>
  <c r="X1110" i="5"/>
  <c r="X1111" i="5"/>
  <c r="X1112" i="5"/>
  <c r="X1113" i="5"/>
  <c r="X1114" i="5"/>
  <c r="X1115" i="5"/>
  <c r="X1116" i="5"/>
  <c r="X1117" i="5"/>
  <c r="X1118" i="5"/>
  <c r="X1119" i="5"/>
  <c r="X1120" i="5"/>
  <c r="X1121" i="5"/>
  <c r="X1122" i="5"/>
  <c r="X1123" i="5"/>
  <c r="X1124" i="5"/>
  <c r="X1125" i="5"/>
  <c r="X1126" i="5"/>
  <c r="X1127" i="5"/>
  <c r="X1128" i="5"/>
  <c r="X1129" i="5"/>
  <c r="X1130" i="5"/>
  <c r="X1131" i="5"/>
  <c r="X1132" i="5"/>
  <c r="X1133" i="5"/>
  <c r="X1134" i="5"/>
  <c r="X1135" i="5"/>
  <c r="X1136" i="5"/>
  <c r="X1137" i="5"/>
  <c r="X1138" i="5"/>
  <c r="X1139" i="5"/>
  <c r="X1140" i="5"/>
  <c r="X1141" i="5"/>
  <c r="X1142" i="5"/>
  <c r="X1143" i="5"/>
  <c r="X1144" i="5"/>
  <c r="X1145" i="5"/>
  <c r="X1146" i="5"/>
  <c r="X1147" i="5"/>
  <c r="X1148" i="5"/>
  <c r="X1149" i="5"/>
  <c r="X1150" i="5"/>
  <c r="X1151" i="5"/>
  <c r="X1152" i="5"/>
  <c r="X1153" i="5"/>
  <c r="X1154" i="5"/>
  <c r="X1155" i="5"/>
  <c r="X1156" i="5"/>
  <c r="X1157" i="5"/>
  <c r="X1158" i="5"/>
  <c r="X1159" i="5"/>
  <c r="X1160" i="5"/>
  <c r="X1161" i="5"/>
  <c r="X1162" i="5"/>
  <c r="X1163" i="5"/>
  <c r="X1164" i="5"/>
  <c r="X1165" i="5"/>
  <c r="X1166" i="5"/>
  <c r="X1167" i="5"/>
  <c r="X1168" i="5"/>
  <c r="X1169" i="5"/>
  <c r="X1170" i="5"/>
  <c r="X1171" i="5"/>
  <c r="X1172" i="5"/>
  <c r="X1173" i="5"/>
  <c r="X1174" i="5"/>
  <c r="X1175" i="5"/>
  <c r="X1176" i="5"/>
  <c r="X1177" i="5"/>
  <c r="X1178" i="5"/>
  <c r="X1179" i="5"/>
  <c r="X1180" i="5"/>
  <c r="X1181" i="5"/>
  <c r="X1182" i="5"/>
  <c r="X1183" i="5"/>
  <c r="X1184" i="5"/>
  <c r="X1185" i="5"/>
  <c r="X1186" i="5"/>
  <c r="X1187" i="5"/>
  <c r="X1188" i="5"/>
  <c r="X1189" i="5"/>
  <c r="X1190" i="5"/>
  <c r="X1191" i="5"/>
  <c r="X1192" i="5"/>
  <c r="X1193" i="5"/>
  <c r="X1194" i="5"/>
  <c r="X1195" i="5"/>
  <c r="X1196" i="5"/>
  <c r="X1197" i="5"/>
  <c r="X1198" i="5"/>
  <c r="X1199" i="5"/>
  <c r="X1200" i="5"/>
  <c r="X1201" i="5"/>
  <c r="X1202" i="5"/>
  <c r="X1203" i="5"/>
  <c r="X1204" i="5"/>
  <c r="X1205" i="5"/>
  <c r="X1206" i="5"/>
  <c r="X1207" i="5"/>
  <c r="X1208" i="5"/>
  <c r="X1209" i="5"/>
  <c r="X1210" i="5"/>
  <c r="X1211" i="5"/>
  <c r="X1212" i="5"/>
  <c r="X1213" i="5"/>
  <c r="X1214" i="5"/>
  <c r="X1215" i="5"/>
  <c r="X1216" i="5"/>
  <c r="X1217" i="5"/>
  <c r="X1218" i="5"/>
  <c r="X1219" i="5"/>
  <c r="X1220" i="5"/>
  <c r="X1221" i="5"/>
  <c r="X1222" i="5"/>
  <c r="X1223" i="5"/>
  <c r="X1224" i="5"/>
  <c r="X1225" i="5"/>
  <c r="X1226" i="5"/>
  <c r="X1227" i="5"/>
  <c r="X1228" i="5"/>
  <c r="X1229" i="5"/>
  <c r="X1230" i="5"/>
  <c r="X1231" i="5"/>
  <c r="X1232" i="5"/>
  <c r="X1233" i="5"/>
  <c r="X1234" i="5"/>
  <c r="X1235" i="5"/>
  <c r="X1236" i="5"/>
  <c r="X1237" i="5"/>
  <c r="X1238" i="5"/>
  <c r="X1239" i="5"/>
  <c r="X1240" i="5"/>
  <c r="X1241" i="5"/>
  <c r="X1242" i="5"/>
  <c r="X1243" i="5"/>
  <c r="X1244" i="5"/>
  <c r="X1245" i="5"/>
  <c r="X1246" i="5"/>
  <c r="X1247" i="5"/>
  <c r="X1248" i="5"/>
  <c r="X1249" i="5"/>
  <c r="X1250" i="5"/>
  <c r="X1251" i="5"/>
  <c r="X1252" i="5"/>
  <c r="X1253" i="5"/>
  <c r="X1254" i="5"/>
  <c r="X1255" i="5"/>
  <c r="X1256" i="5"/>
  <c r="X1257" i="5"/>
  <c r="X1258" i="5"/>
  <c r="X1259" i="5"/>
  <c r="X1260" i="5"/>
  <c r="X1261" i="5"/>
  <c r="X1262" i="5"/>
  <c r="X1263" i="5"/>
  <c r="X1264" i="5"/>
  <c r="X1265" i="5"/>
  <c r="X1266" i="5"/>
  <c r="X1267" i="5"/>
  <c r="X1268" i="5"/>
  <c r="X1269" i="5"/>
  <c r="X1270" i="5"/>
  <c r="X1271" i="5"/>
  <c r="X1272" i="5"/>
  <c r="X1273" i="5"/>
  <c r="X1274" i="5"/>
  <c r="X1275" i="5"/>
  <c r="X1276" i="5"/>
  <c r="X1277" i="5"/>
  <c r="X1278" i="5"/>
  <c r="X1279" i="5"/>
  <c r="X1280" i="5"/>
  <c r="X1281" i="5"/>
  <c r="X1282" i="5"/>
  <c r="X1283" i="5"/>
  <c r="X1284" i="5"/>
  <c r="X1285" i="5"/>
  <c r="X1286" i="5"/>
  <c r="X1287" i="5"/>
  <c r="X1288" i="5"/>
  <c r="X1289" i="5"/>
  <c r="X1290" i="5"/>
  <c r="X1291" i="5"/>
  <c r="X1292" i="5"/>
  <c r="X1293" i="5"/>
  <c r="X1294" i="5"/>
  <c r="X1295" i="5"/>
  <c r="X1296" i="5"/>
  <c r="X1297" i="5"/>
  <c r="X1298" i="5"/>
  <c r="X1299" i="5"/>
  <c r="X1300" i="5"/>
  <c r="X1301" i="5"/>
  <c r="X1302" i="5"/>
  <c r="X1303" i="5"/>
  <c r="X1304" i="5"/>
  <c r="X1305" i="5"/>
  <c r="X1306" i="5"/>
  <c r="X1307" i="5"/>
  <c r="X1308" i="5"/>
  <c r="X1309" i="5"/>
  <c r="X1310" i="5"/>
  <c r="X1311" i="5"/>
  <c r="X1312" i="5"/>
  <c r="X1313" i="5"/>
  <c r="X1314" i="5"/>
  <c r="X1315" i="5"/>
  <c r="X1316" i="5"/>
  <c r="X1317" i="5"/>
  <c r="X1318" i="5"/>
  <c r="X1319" i="5"/>
  <c r="X1320" i="5"/>
  <c r="X1321" i="5"/>
  <c r="X1322" i="5"/>
  <c r="X1323" i="5"/>
  <c r="X1324" i="5"/>
  <c r="X1325" i="5"/>
  <c r="X1326" i="5"/>
  <c r="X1327" i="5"/>
  <c r="X1328" i="5"/>
  <c r="X1329" i="5"/>
  <c r="X1330" i="5"/>
  <c r="X1331" i="5"/>
  <c r="X1332" i="5"/>
  <c r="X1333" i="5"/>
  <c r="X1334" i="5"/>
  <c r="X1335" i="5"/>
  <c r="X1336" i="5"/>
  <c r="X1337" i="5"/>
  <c r="X1338" i="5"/>
  <c r="X1339" i="5"/>
  <c r="X1340" i="5"/>
  <c r="X1341" i="5"/>
  <c r="X1342" i="5"/>
  <c r="X1343" i="5"/>
  <c r="X1344" i="5"/>
  <c r="X1345" i="5"/>
  <c r="X1346" i="5"/>
  <c r="X1347" i="5"/>
  <c r="X1348" i="5"/>
  <c r="X1349" i="5"/>
  <c r="X1350" i="5"/>
  <c r="X1351" i="5"/>
  <c r="X1352" i="5"/>
  <c r="X1353" i="5"/>
  <c r="X1354" i="5"/>
  <c r="X1355" i="5"/>
  <c r="X1356" i="5"/>
  <c r="X1357" i="5"/>
  <c r="X1358" i="5"/>
  <c r="X1359" i="5"/>
  <c r="X1360" i="5"/>
  <c r="X1361" i="5"/>
  <c r="X1362" i="5"/>
  <c r="X1363" i="5"/>
  <c r="X1364" i="5"/>
  <c r="X1365" i="5"/>
  <c r="X1366" i="5"/>
  <c r="X1367" i="5"/>
  <c r="X1368" i="5"/>
  <c r="X1369" i="5"/>
  <c r="X1370" i="5"/>
  <c r="X1371" i="5"/>
  <c r="X1372" i="5"/>
  <c r="X1373" i="5"/>
  <c r="X1374" i="5"/>
  <c r="X1375" i="5"/>
  <c r="X1376" i="5"/>
  <c r="X1377" i="5"/>
  <c r="X1378" i="5"/>
  <c r="X1379" i="5"/>
  <c r="X1380" i="5"/>
  <c r="X1381" i="5"/>
  <c r="X1382" i="5"/>
  <c r="X1383" i="5"/>
  <c r="X1384" i="5"/>
  <c r="X1385" i="5"/>
  <c r="X1386" i="5"/>
  <c r="X1387" i="5"/>
  <c r="X1388" i="5"/>
  <c r="X1389" i="5"/>
  <c r="X1390" i="5"/>
  <c r="X1391" i="5"/>
  <c r="X1392" i="5"/>
  <c r="X1393" i="5"/>
  <c r="X1394" i="5"/>
  <c r="X1395" i="5"/>
  <c r="X1396" i="5"/>
  <c r="X1397" i="5"/>
  <c r="X1398" i="5"/>
  <c r="X1399" i="5"/>
  <c r="X1400" i="5"/>
  <c r="X1401" i="5"/>
  <c r="X1402" i="5"/>
  <c r="X1403" i="5"/>
  <c r="X1404" i="5"/>
  <c r="X1405" i="5"/>
  <c r="X1406" i="5"/>
  <c r="X1407" i="5"/>
  <c r="X1408" i="5"/>
  <c r="X1409" i="5"/>
  <c r="X1410" i="5"/>
  <c r="X1411" i="5"/>
  <c r="X1412" i="5"/>
  <c r="X1413" i="5"/>
  <c r="X1414" i="5"/>
  <c r="X1415" i="5"/>
  <c r="X1416" i="5"/>
  <c r="X1417" i="5"/>
  <c r="X1418" i="5"/>
  <c r="X1419" i="5"/>
  <c r="X1420" i="5"/>
  <c r="X1421" i="5"/>
  <c r="X1422" i="5"/>
  <c r="X1423" i="5"/>
  <c r="X1424" i="5"/>
  <c r="X1425" i="5"/>
  <c r="X1426" i="5"/>
  <c r="X1427" i="5"/>
  <c r="X1428" i="5"/>
  <c r="X1429" i="5"/>
  <c r="X1430" i="5"/>
  <c r="X1431" i="5"/>
  <c r="X1432" i="5"/>
  <c r="X1433" i="5"/>
  <c r="X1434" i="5"/>
  <c r="X1435" i="5"/>
  <c r="X1436" i="5"/>
  <c r="X1437" i="5"/>
  <c r="X1438" i="5"/>
  <c r="X1439" i="5"/>
  <c r="X1440" i="5"/>
  <c r="X1441" i="5"/>
  <c r="X1442" i="5"/>
  <c r="X1443" i="5"/>
  <c r="X1444" i="5"/>
  <c r="X1445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2" i="5"/>
  <c r="F17" i="3"/>
  <c r="G17" i="3" s="1"/>
  <c r="F15" i="3"/>
  <c r="G15" i="3" s="1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8" i="5"/>
  <c r="V1009" i="5"/>
  <c r="V1010" i="5"/>
  <c r="V1011" i="5"/>
  <c r="V1012" i="5"/>
  <c r="V1013" i="5"/>
  <c r="V1014" i="5"/>
  <c r="V1015" i="5"/>
  <c r="V1016" i="5"/>
  <c r="V1017" i="5"/>
  <c r="V1018" i="5"/>
  <c r="V1019" i="5"/>
  <c r="V1020" i="5"/>
  <c r="V1021" i="5"/>
  <c r="V1022" i="5"/>
  <c r="V1023" i="5"/>
  <c r="V1024" i="5"/>
  <c r="V1025" i="5"/>
  <c r="V1026" i="5"/>
  <c r="V1027" i="5"/>
  <c r="V1028" i="5"/>
  <c r="V1029" i="5"/>
  <c r="V1030" i="5"/>
  <c r="V1031" i="5"/>
  <c r="V1032" i="5"/>
  <c r="V1033" i="5"/>
  <c r="V1034" i="5"/>
  <c r="V1035" i="5"/>
  <c r="V1036" i="5"/>
  <c r="V1037" i="5"/>
  <c r="V1038" i="5"/>
  <c r="V1039" i="5"/>
  <c r="V1040" i="5"/>
  <c r="V1041" i="5"/>
  <c r="V1042" i="5"/>
  <c r="V1043" i="5"/>
  <c r="V1044" i="5"/>
  <c r="V1045" i="5"/>
  <c r="V1046" i="5"/>
  <c r="V1047" i="5"/>
  <c r="V1048" i="5"/>
  <c r="V1049" i="5"/>
  <c r="V1050" i="5"/>
  <c r="V1051" i="5"/>
  <c r="V1052" i="5"/>
  <c r="V1053" i="5"/>
  <c r="V1054" i="5"/>
  <c r="V1055" i="5"/>
  <c r="V1056" i="5"/>
  <c r="V1057" i="5"/>
  <c r="V1058" i="5"/>
  <c r="V1059" i="5"/>
  <c r="V1060" i="5"/>
  <c r="V1061" i="5"/>
  <c r="V1062" i="5"/>
  <c r="V1063" i="5"/>
  <c r="V1064" i="5"/>
  <c r="V1065" i="5"/>
  <c r="V1066" i="5"/>
  <c r="V1067" i="5"/>
  <c r="V1068" i="5"/>
  <c r="V1069" i="5"/>
  <c r="V1070" i="5"/>
  <c r="V1071" i="5"/>
  <c r="V1072" i="5"/>
  <c r="V1073" i="5"/>
  <c r="V1074" i="5"/>
  <c r="V1075" i="5"/>
  <c r="V1076" i="5"/>
  <c r="V1077" i="5"/>
  <c r="V1078" i="5"/>
  <c r="V1079" i="5"/>
  <c r="V1080" i="5"/>
  <c r="V1081" i="5"/>
  <c r="V1082" i="5"/>
  <c r="V1083" i="5"/>
  <c r="V1084" i="5"/>
  <c r="V1085" i="5"/>
  <c r="V1086" i="5"/>
  <c r="V1087" i="5"/>
  <c r="V1088" i="5"/>
  <c r="V1089" i="5"/>
  <c r="V1090" i="5"/>
  <c r="V1091" i="5"/>
  <c r="V1092" i="5"/>
  <c r="V1093" i="5"/>
  <c r="V1094" i="5"/>
  <c r="V1095" i="5"/>
  <c r="V1096" i="5"/>
  <c r="V1097" i="5"/>
  <c r="V1098" i="5"/>
  <c r="V1099" i="5"/>
  <c r="V1100" i="5"/>
  <c r="V1101" i="5"/>
  <c r="V1102" i="5"/>
  <c r="V1103" i="5"/>
  <c r="V1104" i="5"/>
  <c r="V1105" i="5"/>
  <c r="V1106" i="5"/>
  <c r="V1107" i="5"/>
  <c r="V1108" i="5"/>
  <c r="V1109" i="5"/>
  <c r="V1110" i="5"/>
  <c r="V1111" i="5"/>
  <c r="V1112" i="5"/>
  <c r="V1113" i="5"/>
  <c r="V1114" i="5"/>
  <c r="V1115" i="5"/>
  <c r="V1116" i="5"/>
  <c r="V1117" i="5"/>
  <c r="V1118" i="5"/>
  <c r="V1119" i="5"/>
  <c r="V1120" i="5"/>
  <c r="V1121" i="5"/>
  <c r="V1122" i="5"/>
  <c r="V1123" i="5"/>
  <c r="V1124" i="5"/>
  <c r="V1125" i="5"/>
  <c r="V1126" i="5"/>
  <c r="V1127" i="5"/>
  <c r="V1128" i="5"/>
  <c r="V1129" i="5"/>
  <c r="V1130" i="5"/>
  <c r="V1131" i="5"/>
  <c r="V1132" i="5"/>
  <c r="V1133" i="5"/>
  <c r="V1134" i="5"/>
  <c r="V1135" i="5"/>
  <c r="V1136" i="5"/>
  <c r="V1137" i="5"/>
  <c r="V1138" i="5"/>
  <c r="V1139" i="5"/>
  <c r="V1140" i="5"/>
  <c r="V1141" i="5"/>
  <c r="V1142" i="5"/>
  <c r="V1143" i="5"/>
  <c r="V1144" i="5"/>
  <c r="V1145" i="5"/>
  <c r="V1146" i="5"/>
  <c r="V1147" i="5"/>
  <c r="V1148" i="5"/>
  <c r="V1149" i="5"/>
  <c r="V1150" i="5"/>
  <c r="V1151" i="5"/>
  <c r="V1152" i="5"/>
  <c r="V1153" i="5"/>
  <c r="V1154" i="5"/>
  <c r="V1155" i="5"/>
  <c r="V1156" i="5"/>
  <c r="V1157" i="5"/>
  <c r="V1158" i="5"/>
  <c r="V1159" i="5"/>
  <c r="V1160" i="5"/>
  <c r="V1161" i="5"/>
  <c r="V1162" i="5"/>
  <c r="V1163" i="5"/>
  <c r="V1164" i="5"/>
  <c r="V1165" i="5"/>
  <c r="V1166" i="5"/>
  <c r="V1167" i="5"/>
  <c r="V1168" i="5"/>
  <c r="V1169" i="5"/>
  <c r="V1170" i="5"/>
  <c r="V1171" i="5"/>
  <c r="V1172" i="5"/>
  <c r="V1173" i="5"/>
  <c r="V1174" i="5"/>
  <c r="V1175" i="5"/>
  <c r="V1176" i="5"/>
  <c r="V1177" i="5"/>
  <c r="V1178" i="5"/>
  <c r="V1179" i="5"/>
  <c r="V1180" i="5"/>
  <c r="V1181" i="5"/>
  <c r="V1182" i="5"/>
  <c r="V1183" i="5"/>
  <c r="V1184" i="5"/>
  <c r="V1185" i="5"/>
  <c r="V1186" i="5"/>
  <c r="V1187" i="5"/>
  <c r="V1188" i="5"/>
  <c r="V1189" i="5"/>
  <c r="V1190" i="5"/>
  <c r="V1191" i="5"/>
  <c r="V1192" i="5"/>
  <c r="V1193" i="5"/>
  <c r="V1194" i="5"/>
  <c r="V1195" i="5"/>
  <c r="V1196" i="5"/>
  <c r="V1197" i="5"/>
  <c r="V1198" i="5"/>
  <c r="V1199" i="5"/>
  <c r="V1200" i="5"/>
  <c r="V1201" i="5"/>
  <c r="V1202" i="5"/>
  <c r="V1203" i="5"/>
  <c r="V1204" i="5"/>
  <c r="V1205" i="5"/>
  <c r="V1206" i="5"/>
  <c r="V1207" i="5"/>
  <c r="V1208" i="5"/>
  <c r="V1209" i="5"/>
  <c r="V1210" i="5"/>
  <c r="V1211" i="5"/>
  <c r="V1212" i="5"/>
  <c r="V1213" i="5"/>
  <c r="V1214" i="5"/>
  <c r="V1215" i="5"/>
  <c r="V1216" i="5"/>
  <c r="V1217" i="5"/>
  <c r="V1218" i="5"/>
  <c r="V1219" i="5"/>
  <c r="V1220" i="5"/>
  <c r="V1221" i="5"/>
  <c r="V1222" i="5"/>
  <c r="V1223" i="5"/>
  <c r="V1224" i="5"/>
  <c r="V1225" i="5"/>
  <c r="V1226" i="5"/>
  <c r="V1227" i="5"/>
  <c r="V1228" i="5"/>
  <c r="V1229" i="5"/>
  <c r="V1230" i="5"/>
  <c r="V1231" i="5"/>
  <c r="V1232" i="5"/>
  <c r="V1233" i="5"/>
  <c r="V1234" i="5"/>
  <c r="V1235" i="5"/>
  <c r="V1236" i="5"/>
  <c r="V1237" i="5"/>
  <c r="V1238" i="5"/>
  <c r="V1239" i="5"/>
  <c r="V1240" i="5"/>
  <c r="V1241" i="5"/>
  <c r="V1242" i="5"/>
  <c r="V1243" i="5"/>
  <c r="V1244" i="5"/>
  <c r="V1245" i="5"/>
  <c r="V1246" i="5"/>
  <c r="V1247" i="5"/>
  <c r="V1248" i="5"/>
  <c r="V1249" i="5"/>
  <c r="V1250" i="5"/>
  <c r="V1251" i="5"/>
  <c r="V1252" i="5"/>
  <c r="V1253" i="5"/>
  <c r="V1254" i="5"/>
  <c r="V1255" i="5"/>
  <c r="V1256" i="5"/>
  <c r="V1257" i="5"/>
  <c r="V1258" i="5"/>
  <c r="V1259" i="5"/>
  <c r="V1260" i="5"/>
  <c r="V1261" i="5"/>
  <c r="V1262" i="5"/>
  <c r="V1263" i="5"/>
  <c r="V1264" i="5"/>
  <c r="V1265" i="5"/>
  <c r="V1266" i="5"/>
  <c r="V1267" i="5"/>
  <c r="V1268" i="5"/>
  <c r="V1269" i="5"/>
  <c r="V1270" i="5"/>
  <c r="V1271" i="5"/>
  <c r="V1272" i="5"/>
  <c r="V1273" i="5"/>
  <c r="V1274" i="5"/>
  <c r="V1275" i="5"/>
  <c r="V1276" i="5"/>
  <c r="V1277" i="5"/>
  <c r="V1278" i="5"/>
  <c r="V1279" i="5"/>
  <c r="V1280" i="5"/>
  <c r="V1281" i="5"/>
  <c r="V1282" i="5"/>
  <c r="V1283" i="5"/>
  <c r="V1284" i="5"/>
  <c r="V1285" i="5"/>
  <c r="V1286" i="5"/>
  <c r="V1287" i="5"/>
  <c r="V1288" i="5"/>
  <c r="V1289" i="5"/>
  <c r="V1290" i="5"/>
  <c r="V1291" i="5"/>
  <c r="V1292" i="5"/>
  <c r="V1293" i="5"/>
  <c r="V1294" i="5"/>
  <c r="V1295" i="5"/>
  <c r="V1296" i="5"/>
  <c r="V1297" i="5"/>
  <c r="V1298" i="5"/>
  <c r="V1299" i="5"/>
  <c r="V1300" i="5"/>
  <c r="V1301" i="5"/>
  <c r="V1302" i="5"/>
  <c r="V1303" i="5"/>
  <c r="V1304" i="5"/>
  <c r="V1305" i="5"/>
  <c r="V1306" i="5"/>
  <c r="V1307" i="5"/>
  <c r="V1308" i="5"/>
  <c r="V1309" i="5"/>
  <c r="V1310" i="5"/>
  <c r="V1311" i="5"/>
  <c r="V1312" i="5"/>
  <c r="V1313" i="5"/>
  <c r="V1314" i="5"/>
  <c r="V1315" i="5"/>
  <c r="V1316" i="5"/>
  <c r="V1317" i="5"/>
  <c r="V1318" i="5"/>
  <c r="V1319" i="5"/>
  <c r="V1320" i="5"/>
  <c r="V1321" i="5"/>
  <c r="V1322" i="5"/>
  <c r="V1323" i="5"/>
  <c r="V1324" i="5"/>
  <c r="V1325" i="5"/>
  <c r="V1326" i="5"/>
  <c r="V1327" i="5"/>
  <c r="V1328" i="5"/>
  <c r="V1329" i="5"/>
  <c r="V1330" i="5"/>
  <c r="V1331" i="5"/>
  <c r="V1332" i="5"/>
  <c r="V1333" i="5"/>
  <c r="V1334" i="5"/>
  <c r="V1335" i="5"/>
  <c r="V1336" i="5"/>
  <c r="V1337" i="5"/>
  <c r="V1338" i="5"/>
  <c r="V1339" i="5"/>
  <c r="V1340" i="5"/>
  <c r="V1341" i="5"/>
  <c r="V1342" i="5"/>
  <c r="V1343" i="5"/>
  <c r="V1344" i="5"/>
  <c r="V1345" i="5"/>
  <c r="V1346" i="5"/>
  <c r="V1347" i="5"/>
  <c r="V1348" i="5"/>
  <c r="V1349" i="5"/>
  <c r="V1350" i="5"/>
  <c r="V1351" i="5"/>
  <c r="V1352" i="5"/>
  <c r="V1353" i="5"/>
  <c r="V1354" i="5"/>
  <c r="V1355" i="5"/>
  <c r="V1356" i="5"/>
  <c r="V1357" i="5"/>
  <c r="V1358" i="5"/>
  <c r="V1359" i="5"/>
  <c r="V1360" i="5"/>
  <c r="V1361" i="5"/>
  <c r="V1362" i="5"/>
  <c r="V1363" i="5"/>
  <c r="V1364" i="5"/>
  <c r="V1365" i="5"/>
  <c r="V1366" i="5"/>
  <c r="V1367" i="5"/>
  <c r="V1368" i="5"/>
  <c r="V1369" i="5"/>
  <c r="V1370" i="5"/>
  <c r="V1371" i="5"/>
  <c r="V1372" i="5"/>
  <c r="V1373" i="5"/>
  <c r="V1374" i="5"/>
  <c r="V1375" i="5"/>
  <c r="V1376" i="5"/>
  <c r="V1377" i="5"/>
  <c r="V1378" i="5"/>
  <c r="V1379" i="5"/>
  <c r="V1380" i="5"/>
  <c r="V1381" i="5"/>
  <c r="V1382" i="5"/>
  <c r="V1383" i="5"/>
  <c r="V1384" i="5"/>
  <c r="V1385" i="5"/>
  <c r="V1386" i="5"/>
  <c r="V1387" i="5"/>
  <c r="V1388" i="5"/>
  <c r="V1389" i="5"/>
  <c r="V1390" i="5"/>
  <c r="V1391" i="5"/>
  <c r="V1392" i="5"/>
  <c r="V1393" i="5"/>
  <c r="V1394" i="5"/>
  <c r="V1395" i="5"/>
  <c r="V1396" i="5"/>
  <c r="V1397" i="5"/>
  <c r="V1398" i="5"/>
  <c r="V1399" i="5"/>
  <c r="V1400" i="5"/>
  <c r="V1401" i="5"/>
  <c r="V1402" i="5"/>
  <c r="V1403" i="5"/>
  <c r="V1404" i="5"/>
  <c r="V1405" i="5"/>
  <c r="V1406" i="5"/>
  <c r="V1407" i="5"/>
  <c r="V1408" i="5"/>
  <c r="V1409" i="5"/>
  <c r="V1410" i="5"/>
  <c r="V1411" i="5"/>
  <c r="V1412" i="5"/>
  <c r="V1413" i="5"/>
  <c r="V1414" i="5"/>
  <c r="V1415" i="5"/>
  <c r="V1416" i="5"/>
  <c r="V1417" i="5"/>
  <c r="V1418" i="5"/>
  <c r="V1419" i="5"/>
  <c r="V1420" i="5"/>
  <c r="V1421" i="5"/>
  <c r="V1422" i="5"/>
  <c r="V1423" i="5"/>
  <c r="V1424" i="5"/>
  <c r="V1425" i="5"/>
  <c r="V1426" i="5"/>
  <c r="V1427" i="5"/>
  <c r="V1428" i="5"/>
  <c r="V1429" i="5"/>
  <c r="V1430" i="5"/>
  <c r="V1431" i="5"/>
  <c r="V1432" i="5"/>
  <c r="V1433" i="5"/>
  <c r="V1434" i="5"/>
  <c r="V1435" i="5"/>
  <c r="V1436" i="5"/>
  <c r="V1437" i="5"/>
  <c r="V1438" i="5"/>
  <c r="V1439" i="5"/>
  <c r="V1440" i="5"/>
  <c r="V1441" i="5"/>
  <c r="V1442" i="5"/>
  <c r="V1443" i="5"/>
  <c r="V1444" i="5"/>
  <c r="V1445" i="5"/>
  <c r="V3" i="5"/>
  <c r="V4" i="5"/>
  <c r="V2" i="5"/>
  <c r="G10" i="3"/>
  <c r="G12" i="3"/>
  <c r="G9" i="3"/>
  <c r="F12" i="3"/>
  <c r="F10" i="3"/>
  <c r="F27" i="3" s="1"/>
  <c r="G27" i="3" s="1"/>
  <c r="F9" i="3"/>
  <c r="G21" i="3" s="1"/>
  <c r="F5" i="3"/>
  <c r="T78" i="5"/>
  <c r="T46" i="5" a="1"/>
  <c r="T46" i="5" s="1"/>
  <c r="T21" i="5" a="1"/>
  <c r="T21" i="5" s="1"/>
  <c r="T2" i="5" a="1"/>
  <c r="T2" i="5" s="1"/>
  <c r="F4" i="3"/>
  <c r="S37" i="5"/>
  <c r="S2" i="5" a="1"/>
  <c r="S2" i="5" s="1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1073" i="5"/>
  <c r="R1074" i="5"/>
  <c r="R1075" i="5"/>
  <c r="R1076" i="5"/>
  <c r="R1077" i="5"/>
  <c r="R1078" i="5"/>
  <c r="R1079" i="5"/>
  <c r="R1080" i="5"/>
  <c r="R1081" i="5"/>
  <c r="R1082" i="5"/>
  <c r="R1083" i="5"/>
  <c r="R1084" i="5"/>
  <c r="R1085" i="5"/>
  <c r="R1086" i="5"/>
  <c r="R1087" i="5"/>
  <c r="R1088" i="5"/>
  <c r="R1089" i="5"/>
  <c r="R1090" i="5"/>
  <c r="R1091" i="5"/>
  <c r="R1092" i="5"/>
  <c r="R1093" i="5"/>
  <c r="R1094" i="5"/>
  <c r="R1095" i="5"/>
  <c r="R1096" i="5"/>
  <c r="R1097" i="5"/>
  <c r="R1098" i="5"/>
  <c r="R1099" i="5"/>
  <c r="R1100" i="5"/>
  <c r="R1101" i="5"/>
  <c r="R1102" i="5"/>
  <c r="R1103" i="5"/>
  <c r="R1104" i="5"/>
  <c r="R1105" i="5"/>
  <c r="R1106" i="5"/>
  <c r="R1107" i="5"/>
  <c r="R1108" i="5"/>
  <c r="R1109" i="5"/>
  <c r="R1110" i="5"/>
  <c r="R1111" i="5"/>
  <c r="R1112" i="5"/>
  <c r="R1113" i="5"/>
  <c r="R1114" i="5"/>
  <c r="R1115" i="5"/>
  <c r="R1116" i="5"/>
  <c r="R1117" i="5"/>
  <c r="R1118" i="5"/>
  <c r="R1119" i="5"/>
  <c r="R1120" i="5"/>
  <c r="R1121" i="5"/>
  <c r="R1122" i="5"/>
  <c r="R1123" i="5"/>
  <c r="R1124" i="5"/>
  <c r="R1125" i="5"/>
  <c r="R1126" i="5"/>
  <c r="R1127" i="5"/>
  <c r="R1128" i="5"/>
  <c r="R1129" i="5"/>
  <c r="R1130" i="5"/>
  <c r="R1131" i="5"/>
  <c r="R1132" i="5"/>
  <c r="R1133" i="5"/>
  <c r="R1134" i="5"/>
  <c r="R1135" i="5"/>
  <c r="R1136" i="5"/>
  <c r="R1137" i="5"/>
  <c r="R1138" i="5"/>
  <c r="R1139" i="5"/>
  <c r="R1140" i="5"/>
  <c r="R1141" i="5"/>
  <c r="R1142" i="5"/>
  <c r="R1143" i="5"/>
  <c r="R1144" i="5"/>
  <c r="R1145" i="5"/>
  <c r="R1146" i="5"/>
  <c r="R1147" i="5"/>
  <c r="R1148" i="5"/>
  <c r="R1149" i="5"/>
  <c r="R1150" i="5"/>
  <c r="R1151" i="5"/>
  <c r="R1152" i="5"/>
  <c r="R1153" i="5"/>
  <c r="R1154" i="5"/>
  <c r="R1155" i="5"/>
  <c r="R1156" i="5"/>
  <c r="R1157" i="5"/>
  <c r="R1158" i="5"/>
  <c r="R1159" i="5"/>
  <c r="R1160" i="5"/>
  <c r="R1161" i="5"/>
  <c r="R1162" i="5"/>
  <c r="R1163" i="5"/>
  <c r="R1164" i="5"/>
  <c r="R1165" i="5"/>
  <c r="R1166" i="5"/>
  <c r="R1167" i="5"/>
  <c r="R1168" i="5"/>
  <c r="R1169" i="5"/>
  <c r="R1170" i="5"/>
  <c r="R1171" i="5"/>
  <c r="R1172" i="5"/>
  <c r="R1173" i="5"/>
  <c r="R1174" i="5"/>
  <c r="R1175" i="5"/>
  <c r="R1176" i="5"/>
  <c r="R1177" i="5"/>
  <c r="R1178" i="5"/>
  <c r="R1179" i="5"/>
  <c r="R1180" i="5"/>
  <c r="R1181" i="5"/>
  <c r="R1182" i="5"/>
  <c r="R1183" i="5"/>
  <c r="R1184" i="5"/>
  <c r="R1185" i="5"/>
  <c r="R1186" i="5"/>
  <c r="R1187" i="5"/>
  <c r="R1188" i="5"/>
  <c r="R1189" i="5"/>
  <c r="R1190" i="5"/>
  <c r="R1191" i="5"/>
  <c r="R1192" i="5"/>
  <c r="R1193" i="5"/>
  <c r="R1194" i="5"/>
  <c r="R1195" i="5"/>
  <c r="R1196" i="5"/>
  <c r="R1197" i="5"/>
  <c r="R1198" i="5"/>
  <c r="R1199" i="5"/>
  <c r="R1200" i="5"/>
  <c r="R1201" i="5"/>
  <c r="R1202" i="5"/>
  <c r="R1203" i="5"/>
  <c r="R1204" i="5"/>
  <c r="R1205" i="5"/>
  <c r="R1206" i="5"/>
  <c r="R1207" i="5"/>
  <c r="R1208" i="5"/>
  <c r="R1209" i="5"/>
  <c r="R1210" i="5"/>
  <c r="R1211" i="5"/>
  <c r="R1212" i="5"/>
  <c r="R1213" i="5"/>
  <c r="R1214" i="5"/>
  <c r="R1215" i="5"/>
  <c r="R1216" i="5"/>
  <c r="R1217" i="5"/>
  <c r="R1218" i="5"/>
  <c r="R1219" i="5"/>
  <c r="R1220" i="5"/>
  <c r="R1221" i="5"/>
  <c r="R1222" i="5"/>
  <c r="R1223" i="5"/>
  <c r="R1224" i="5"/>
  <c r="R1225" i="5"/>
  <c r="R1226" i="5"/>
  <c r="R1227" i="5"/>
  <c r="R1228" i="5"/>
  <c r="R1229" i="5"/>
  <c r="R1230" i="5"/>
  <c r="R1231" i="5"/>
  <c r="R1232" i="5"/>
  <c r="R1233" i="5"/>
  <c r="R1234" i="5"/>
  <c r="R1235" i="5"/>
  <c r="R1236" i="5"/>
  <c r="R1237" i="5"/>
  <c r="R1238" i="5"/>
  <c r="R1239" i="5"/>
  <c r="R1240" i="5"/>
  <c r="R1241" i="5"/>
  <c r="R1242" i="5"/>
  <c r="R1243" i="5"/>
  <c r="R1244" i="5"/>
  <c r="R1245" i="5"/>
  <c r="R1246" i="5"/>
  <c r="R1247" i="5"/>
  <c r="R1248" i="5"/>
  <c r="R1249" i="5"/>
  <c r="R1250" i="5"/>
  <c r="R1251" i="5"/>
  <c r="R1252" i="5"/>
  <c r="R1253" i="5"/>
  <c r="R1254" i="5"/>
  <c r="R1255" i="5"/>
  <c r="R1256" i="5"/>
  <c r="R1257" i="5"/>
  <c r="R1258" i="5"/>
  <c r="R1259" i="5"/>
  <c r="R1260" i="5"/>
  <c r="R1261" i="5"/>
  <c r="R1262" i="5"/>
  <c r="R1263" i="5"/>
  <c r="R1264" i="5"/>
  <c r="R1265" i="5"/>
  <c r="R1266" i="5"/>
  <c r="R1267" i="5"/>
  <c r="R1268" i="5"/>
  <c r="R1269" i="5"/>
  <c r="R1270" i="5"/>
  <c r="R1271" i="5"/>
  <c r="R1272" i="5"/>
  <c r="R1273" i="5"/>
  <c r="R1274" i="5"/>
  <c r="R1275" i="5"/>
  <c r="R1276" i="5"/>
  <c r="R1277" i="5"/>
  <c r="R1278" i="5"/>
  <c r="R1279" i="5"/>
  <c r="R1280" i="5"/>
  <c r="R1281" i="5"/>
  <c r="R1282" i="5"/>
  <c r="R1283" i="5"/>
  <c r="R1284" i="5"/>
  <c r="R1285" i="5"/>
  <c r="R1286" i="5"/>
  <c r="R1287" i="5"/>
  <c r="R1288" i="5"/>
  <c r="R1289" i="5"/>
  <c r="R1290" i="5"/>
  <c r="R1291" i="5"/>
  <c r="R1292" i="5"/>
  <c r="R1293" i="5"/>
  <c r="R1294" i="5"/>
  <c r="R1295" i="5"/>
  <c r="R1296" i="5"/>
  <c r="R1297" i="5"/>
  <c r="R1298" i="5"/>
  <c r="R1299" i="5"/>
  <c r="R1300" i="5"/>
  <c r="R1301" i="5"/>
  <c r="R1302" i="5"/>
  <c r="R1303" i="5"/>
  <c r="R1304" i="5"/>
  <c r="R1305" i="5"/>
  <c r="R1306" i="5"/>
  <c r="R1307" i="5"/>
  <c r="R1308" i="5"/>
  <c r="R1309" i="5"/>
  <c r="R1310" i="5"/>
  <c r="R1311" i="5"/>
  <c r="R1312" i="5"/>
  <c r="R1313" i="5"/>
  <c r="R1314" i="5"/>
  <c r="R1315" i="5"/>
  <c r="R1316" i="5"/>
  <c r="R1317" i="5"/>
  <c r="R1318" i="5"/>
  <c r="R1319" i="5"/>
  <c r="R1320" i="5"/>
  <c r="R1321" i="5"/>
  <c r="R1322" i="5"/>
  <c r="R1323" i="5"/>
  <c r="R1324" i="5"/>
  <c r="R1325" i="5"/>
  <c r="R1326" i="5"/>
  <c r="R1327" i="5"/>
  <c r="R1328" i="5"/>
  <c r="R1329" i="5"/>
  <c r="R1330" i="5"/>
  <c r="R1331" i="5"/>
  <c r="R1332" i="5"/>
  <c r="R1333" i="5"/>
  <c r="R1334" i="5"/>
  <c r="R1335" i="5"/>
  <c r="R1336" i="5"/>
  <c r="R1337" i="5"/>
  <c r="R1338" i="5"/>
  <c r="R1339" i="5"/>
  <c r="R1340" i="5"/>
  <c r="R1341" i="5"/>
  <c r="R1342" i="5"/>
  <c r="R1343" i="5"/>
  <c r="R1344" i="5"/>
  <c r="R1345" i="5"/>
  <c r="R1346" i="5"/>
  <c r="R1347" i="5"/>
  <c r="R1348" i="5"/>
  <c r="R1349" i="5"/>
  <c r="R1350" i="5"/>
  <c r="R1351" i="5"/>
  <c r="R1352" i="5"/>
  <c r="R1353" i="5"/>
  <c r="R1354" i="5"/>
  <c r="R1355" i="5"/>
  <c r="R1356" i="5"/>
  <c r="R1357" i="5"/>
  <c r="R1358" i="5"/>
  <c r="R1359" i="5"/>
  <c r="R1360" i="5"/>
  <c r="R1361" i="5"/>
  <c r="R1362" i="5"/>
  <c r="R1363" i="5"/>
  <c r="R1364" i="5"/>
  <c r="R1365" i="5"/>
  <c r="R1366" i="5"/>
  <c r="R1367" i="5"/>
  <c r="R1368" i="5"/>
  <c r="R1369" i="5"/>
  <c r="R1370" i="5"/>
  <c r="R1371" i="5"/>
  <c r="R1372" i="5"/>
  <c r="R1373" i="5"/>
  <c r="R1374" i="5"/>
  <c r="R1375" i="5"/>
  <c r="R1376" i="5"/>
  <c r="R1377" i="5"/>
  <c r="R1378" i="5"/>
  <c r="R1379" i="5"/>
  <c r="R1380" i="5"/>
  <c r="R1381" i="5"/>
  <c r="R1382" i="5"/>
  <c r="R1383" i="5"/>
  <c r="R1384" i="5"/>
  <c r="R1385" i="5"/>
  <c r="R1386" i="5"/>
  <c r="R1387" i="5"/>
  <c r="R1388" i="5"/>
  <c r="R1389" i="5"/>
  <c r="R1390" i="5"/>
  <c r="R1391" i="5"/>
  <c r="R1392" i="5"/>
  <c r="R1393" i="5"/>
  <c r="R1394" i="5"/>
  <c r="R1395" i="5"/>
  <c r="R1396" i="5"/>
  <c r="R1397" i="5"/>
  <c r="R1398" i="5"/>
  <c r="R1399" i="5"/>
  <c r="R1400" i="5"/>
  <c r="R1401" i="5"/>
  <c r="R1402" i="5"/>
  <c r="R1403" i="5"/>
  <c r="R1404" i="5"/>
  <c r="R1405" i="5"/>
  <c r="R1406" i="5"/>
  <c r="R1407" i="5"/>
  <c r="R1408" i="5"/>
  <c r="R1409" i="5"/>
  <c r="R1410" i="5"/>
  <c r="R1411" i="5"/>
  <c r="R1412" i="5"/>
  <c r="R1413" i="5"/>
  <c r="R1414" i="5"/>
  <c r="R1415" i="5"/>
  <c r="R1416" i="5"/>
  <c r="R1417" i="5"/>
  <c r="R1418" i="5"/>
  <c r="R1419" i="5"/>
  <c r="R1420" i="5"/>
  <c r="R1421" i="5"/>
  <c r="R1422" i="5"/>
  <c r="R1423" i="5"/>
  <c r="R1424" i="5"/>
  <c r="R1425" i="5"/>
  <c r="R1426" i="5"/>
  <c r="R1427" i="5"/>
  <c r="R1428" i="5"/>
  <c r="R1429" i="5"/>
  <c r="R1430" i="5"/>
  <c r="R1431" i="5"/>
  <c r="R1432" i="5"/>
  <c r="R1433" i="5"/>
  <c r="R1434" i="5"/>
  <c r="R1435" i="5"/>
  <c r="R1436" i="5"/>
  <c r="R1437" i="5"/>
  <c r="R1438" i="5"/>
  <c r="R1439" i="5"/>
  <c r="R1440" i="5"/>
  <c r="R1441" i="5"/>
  <c r="R1442" i="5"/>
  <c r="R1443" i="5"/>
  <c r="R1444" i="5"/>
  <c r="R1445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2" i="5"/>
  <c r="U2" i="4"/>
  <c r="V2" i="4" a="1"/>
  <c r="V2" i="4" s="1"/>
  <c r="F3" i="3"/>
  <c r="M26" i="3"/>
  <c r="M25" i="3"/>
  <c r="M21" i="3"/>
  <c r="M20" i="3"/>
  <c r="AA518" i="4"/>
  <c r="AA522" i="4"/>
  <c r="Z562" i="4"/>
  <c r="Z495" i="4"/>
  <c r="AA495" i="4"/>
  <c r="AB495" i="4"/>
  <c r="AC495" i="4"/>
  <c r="AD495" i="4"/>
  <c r="Z496" i="4"/>
  <c r="AA496" i="4"/>
  <c r="AB496" i="4"/>
  <c r="AC496" i="4"/>
  <c r="AD496" i="4"/>
  <c r="Z497" i="4"/>
  <c r="AA497" i="4"/>
  <c r="AB497" i="4"/>
  <c r="AC497" i="4"/>
  <c r="AD497" i="4"/>
  <c r="Z498" i="4"/>
  <c r="M15" i="3" s="1"/>
  <c r="AA498" i="4"/>
  <c r="AB498" i="4"/>
  <c r="AC498" i="4"/>
  <c r="AD498" i="4"/>
  <c r="Z499" i="4"/>
  <c r="AA499" i="4"/>
  <c r="AB499" i="4"/>
  <c r="AC499" i="4"/>
  <c r="AD499" i="4"/>
  <c r="Z500" i="4"/>
  <c r="AA500" i="4"/>
  <c r="AB500" i="4"/>
  <c r="AC500" i="4"/>
  <c r="AD500" i="4"/>
  <c r="Z501" i="4"/>
  <c r="AA501" i="4"/>
  <c r="AB501" i="4"/>
  <c r="AC501" i="4"/>
  <c r="AD501" i="4"/>
  <c r="Z502" i="4"/>
  <c r="AA502" i="4"/>
  <c r="AB502" i="4"/>
  <c r="AC502" i="4"/>
  <c r="AD502" i="4"/>
  <c r="Z503" i="4"/>
  <c r="AA503" i="4"/>
  <c r="AB503" i="4"/>
  <c r="AC503" i="4"/>
  <c r="AD503" i="4"/>
  <c r="Z504" i="4"/>
  <c r="AA504" i="4"/>
  <c r="AB504" i="4"/>
  <c r="AC504" i="4"/>
  <c r="AD504" i="4"/>
  <c r="Z505" i="4"/>
  <c r="AA505" i="4"/>
  <c r="AB505" i="4"/>
  <c r="AC505" i="4"/>
  <c r="AD505" i="4"/>
  <c r="Z506" i="4"/>
  <c r="AA506" i="4"/>
  <c r="AB506" i="4"/>
  <c r="AC506" i="4"/>
  <c r="AD506" i="4"/>
  <c r="Z507" i="4"/>
  <c r="AA507" i="4"/>
  <c r="AB507" i="4"/>
  <c r="AC507" i="4"/>
  <c r="AD507" i="4"/>
  <c r="Z508" i="4"/>
  <c r="AA508" i="4"/>
  <c r="AB508" i="4"/>
  <c r="AC508" i="4"/>
  <c r="AD508" i="4"/>
  <c r="Z509" i="4"/>
  <c r="AA509" i="4"/>
  <c r="AB509" i="4"/>
  <c r="AC509" i="4"/>
  <c r="AD509" i="4"/>
  <c r="Z510" i="4"/>
  <c r="AA510" i="4"/>
  <c r="AB510" i="4"/>
  <c r="AC510" i="4"/>
  <c r="AD510" i="4"/>
  <c r="Z511" i="4"/>
  <c r="AA511" i="4"/>
  <c r="AB511" i="4"/>
  <c r="AC511" i="4"/>
  <c r="AD511" i="4"/>
  <c r="Z512" i="4"/>
  <c r="AA512" i="4"/>
  <c r="AB512" i="4"/>
  <c r="AC512" i="4"/>
  <c r="AD512" i="4"/>
  <c r="Z513" i="4"/>
  <c r="AA513" i="4"/>
  <c r="AB513" i="4"/>
  <c r="AC513" i="4"/>
  <c r="AD513" i="4"/>
  <c r="Z514" i="4"/>
  <c r="AA514" i="4"/>
  <c r="AB514" i="4"/>
  <c r="AC514" i="4"/>
  <c r="AD514" i="4"/>
  <c r="Z515" i="4"/>
  <c r="AA515" i="4"/>
  <c r="AB515" i="4"/>
  <c r="AC515" i="4"/>
  <c r="AD515" i="4"/>
  <c r="Z516" i="4"/>
  <c r="AA516" i="4"/>
  <c r="AB516" i="4"/>
  <c r="AC516" i="4"/>
  <c r="AD516" i="4"/>
  <c r="Z517" i="4"/>
  <c r="AA517" i="4"/>
  <c r="AB517" i="4"/>
  <c r="AC517" i="4"/>
  <c r="AD517" i="4"/>
  <c r="Z518" i="4"/>
  <c r="AB518" i="4"/>
  <c r="AC518" i="4"/>
  <c r="AD518" i="4"/>
  <c r="Z519" i="4"/>
  <c r="AA519" i="4"/>
  <c r="AB519" i="4"/>
  <c r="AC519" i="4"/>
  <c r="AD519" i="4"/>
  <c r="Z520" i="4"/>
  <c r="AA520" i="4"/>
  <c r="AB520" i="4"/>
  <c r="AC520" i="4"/>
  <c r="AD520" i="4"/>
  <c r="Z521" i="4"/>
  <c r="AA521" i="4"/>
  <c r="AB521" i="4"/>
  <c r="AC521" i="4"/>
  <c r="AD521" i="4"/>
  <c r="Z522" i="4"/>
  <c r="AB522" i="4"/>
  <c r="AC522" i="4"/>
  <c r="AD522" i="4"/>
  <c r="Z523" i="4"/>
  <c r="AA523" i="4"/>
  <c r="AB523" i="4"/>
  <c r="AC523" i="4"/>
  <c r="AD523" i="4"/>
  <c r="Z524" i="4"/>
  <c r="AA524" i="4"/>
  <c r="AB524" i="4"/>
  <c r="AC524" i="4"/>
  <c r="AD524" i="4"/>
  <c r="Z525" i="4"/>
  <c r="AA525" i="4"/>
  <c r="AB525" i="4"/>
  <c r="AC525" i="4"/>
  <c r="AD525" i="4"/>
  <c r="Z526" i="4"/>
  <c r="AA526" i="4"/>
  <c r="AB526" i="4"/>
  <c r="AC526" i="4"/>
  <c r="AD526" i="4"/>
  <c r="Z527" i="4"/>
  <c r="AA527" i="4"/>
  <c r="AB527" i="4"/>
  <c r="AC527" i="4"/>
  <c r="AD527" i="4"/>
  <c r="Z528" i="4"/>
  <c r="AA528" i="4"/>
  <c r="AB528" i="4"/>
  <c r="AC528" i="4"/>
  <c r="AD528" i="4"/>
  <c r="Z529" i="4"/>
  <c r="AA529" i="4"/>
  <c r="AB529" i="4"/>
  <c r="AC529" i="4"/>
  <c r="AD529" i="4"/>
  <c r="Z530" i="4"/>
  <c r="AA530" i="4"/>
  <c r="AB530" i="4"/>
  <c r="AC530" i="4"/>
  <c r="AD530" i="4"/>
  <c r="Z531" i="4"/>
  <c r="AA531" i="4"/>
  <c r="AB531" i="4"/>
  <c r="AC531" i="4"/>
  <c r="AD531" i="4"/>
  <c r="Z532" i="4"/>
  <c r="AA532" i="4"/>
  <c r="AB532" i="4"/>
  <c r="AC532" i="4"/>
  <c r="AD532" i="4"/>
  <c r="Z533" i="4"/>
  <c r="AA533" i="4"/>
  <c r="AB533" i="4"/>
  <c r="AC533" i="4"/>
  <c r="AD533" i="4"/>
  <c r="Z534" i="4"/>
  <c r="AA534" i="4"/>
  <c r="AB534" i="4"/>
  <c r="AC534" i="4"/>
  <c r="AD534" i="4"/>
  <c r="Z535" i="4"/>
  <c r="AA535" i="4"/>
  <c r="AB535" i="4"/>
  <c r="AC535" i="4"/>
  <c r="AD535" i="4"/>
  <c r="Z536" i="4"/>
  <c r="AA536" i="4"/>
  <c r="AB536" i="4"/>
  <c r="AC536" i="4"/>
  <c r="AD536" i="4"/>
  <c r="Z537" i="4"/>
  <c r="AA537" i="4"/>
  <c r="AB537" i="4"/>
  <c r="AC537" i="4"/>
  <c r="AD537" i="4"/>
  <c r="Z538" i="4"/>
  <c r="AA538" i="4"/>
  <c r="AB538" i="4"/>
  <c r="AC538" i="4"/>
  <c r="AD538" i="4"/>
  <c r="Z539" i="4"/>
  <c r="AA539" i="4"/>
  <c r="AB539" i="4"/>
  <c r="AC539" i="4"/>
  <c r="AD539" i="4"/>
  <c r="Z540" i="4"/>
  <c r="AA540" i="4"/>
  <c r="AB540" i="4"/>
  <c r="AC540" i="4"/>
  <c r="AD540" i="4"/>
  <c r="Z541" i="4"/>
  <c r="AA541" i="4"/>
  <c r="AB541" i="4"/>
  <c r="AC541" i="4"/>
  <c r="AD541" i="4"/>
  <c r="Z542" i="4"/>
  <c r="AA542" i="4"/>
  <c r="AB542" i="4"/>
  <c r="AC542" i="4"/>
  <c r="AD542" i="4"/>
  <c r="Z543" i="4"/>
  <c r="AA543" i="4"/>
  <c r="AB543" i="4"/>
  <c r="AC543" i="4"/>
  <c r="AD543" i="4"/>
  <c r="Z544" i="4"/>
  <c r="AA544" i="4"/>
  <c r="AB544" i="4"/>
  <c r="AC544" i="4"/>
  <c r="AD544" i="4"/>
  <c r="Z545" i="4"/>
  <c r="AA545" i="4"/>
  <c r="AB545" i="4"/>
  <c r="AC545" i="4"/>
  <c r="AD545" i="4"/>
  <c r="Z546" i="4"/>
  <c r="AA546" i="4"/>
  <c r="AB546" i="4"/>
  <c r="AC546" i="4"/>
  <c r="AD546" i="4"/>
  <c r="Z547" i="4"/>
  <c r="AA547" i="4"/>
  <c r="AB547" i="4"/>
  <c r="AC547" i="4"/>
  <c r="AD547" i="4"/>
  <c r="Z548" i="4"/>
  <c r="AA548" i="4"/>
  <c r="AB548" i="4"/>
  <c r="AC548" i="4"/>
  <c r="AD548" i="4"/>
  <c r="Z549" i="4"/>
  <c r="AA549" i="4"/>
  <c r="AB549" i="4"/>
  <c r="AC549" i="4"/>
  <c r="AD549" i="4"/>
  <c r="Z550" i="4"/>
  <c r="AA550" i="4"/>
  <c r="AB550" i="4"/>
  <c r="AC550" i="4"/>
  <c r="AD550" i="4"/>
  <c r="Z551" i="4"/>
  <c r="AA551" i="4"/>
  <c r="AB551" i="4"/>
  <c r="AC551" i="4"/>
  <c r="AD551" i="4"/>
  <c r="Z552" i="4"/>
  <c r="AA552" i="4"/>
  <c r="AB552" i="4"/>
  <c r="AC552" i="4"/>
  <c r="AD552" i="4"/>
  <c r="Z553" i="4"/>
  <c r="AA553" i="4"/>
  <c r="AB553" i="4"/>
  <c r="AC553" i="4"/>
  <c r="AD553" i="4"/>
  <c r="Z554" i="4"/>
  <c r="AA554" i="4"/>
  <c r="AB554" i="4"/>
  <c r="AC554" i="4"/>
  <c r="AD554" i="4"/>
  <c r="Z555" i="4"/>
  <c r="AA555" i="4"/>
  <c r="AB555" i="4"/>
  <c r="AC555" i="4"/>
  <c r="AD555" i="4"/>
  <c r="Z556" i="4"/>
  <c r="AA556" i="4"/>
  <c r="AB556" i="4"/>
  <c r="AC556" i="4"/>
  <c r="AD556" i="4"/>
  <c r="Z557" i="4"/>
  <c r="AA557" i="4"/>
  <c r="AB557" i="4"/>
  <c r="AC557" i="4"/>
  <c r="AD557" i="4"/>
  <c r="Z558" i="4"/>
  <c r="AA558" i="4"/>
  <c r="AB558" i="4"/>
  <c r="AC558" i="4"/>
  <c r="AD558" i="4"/>
  <c r="Z559" i="4"/>
  <c r="AA559" i="4"/>
  <c r="AB559" i="4"/>
  <c r="AC559" i="4"/>
  <c r="AD559" i="4"/>
  <c r="Z560" i="4"/>
  <c r="AA560" i="4"/>
  <c r="AB560" i="4"/>
  <c r="AC560" i="4"/>
  <c r="AD560" i="4"/>
  <c r="Z561" i="4"/>
  <c r="AA561" i="4"/>
  <c r="AB561" i="4"/>
  <c r="AC561" i="4"/>
  <c r="AD561" i="4"/>
  <c r="AA562" i="4"/>
  <c r="AB562" i="4"/>
  <c r="AC562" i="4"/>
  <c r="AD562" i="4"/>
  <c r="Z563" i="4"/>
  <c r="AA563" i="4"/>
  <c r="AB563" i="4"/>
  <c r="AC563" i="4"/>
  <c r="AD563" i="4"/>
  <c r="Z564" i="4"/>
  <c r="AA564" i="4"/>
  <c r="AB564" i="4"/>
  <c r="AC564" i="4"/>
  <c r="AD564" i="4"/>
  <c r="Z565" i="4"/>
  <c r="AA565" i="4"/>
  <c r="AB565" i="4"/>
  <c r="AC565" i="4"/>
  <c r="AD565" i="4"/>
  <c r="Z566" i="4"/>
  <c r="AA566" i="4"/>
  <c r="AB566" i="4"/>
  <c r="AC566" i="4"/>
  <c r="AD566" i="4"/>
  <c r="Z567" i="4"/>
  <c r="AA567" i="4"/>
  <c r="AB567" i="4"/>
  <c r="AC567" i="4"/>
  <c r="AD567" i="4"/>
  <c r="Z568" i="4"/>
  <c r="AA568" i="4"/>
  <c r="AB568" i="4"/>
  <c r="AC568" i="4"/>
  <c r="AD568" i="4"/>
  <c r="Z569" i="4"/>
  <c r="AA569" i="4"/>
  <c r="AB569" i="4"/>
  <c r="AC569" i="4"/>
  <c r="AD569" i="4"/>
  <c r="Z570" i="4"/>
  <c r="AA570" i="4"/>
  <c r="AB570" i="4"/>
  <c r="AC570" i="4"/>
  <c r="AD570" i="4"/>
  <c r="Z571" i="4"/>
  <c r="AA571" i="4"/>
  <c r="AB571" i="4"/>
  <c r="AC571" i="4"/>
  <c r="AD571" i="4"/>
  <c r="Z572" i="4"/>
  <c r="AA572" i="4"/>
  <c r="AB572" i="4"/>
  <c r="AC572" i="4"/>
  <c r="AD572" i="4"/>
  <c r="Z573" i="4"/>
  <c r="AA573" i="4"/>
  <c r="AB573" i="4"/>
  <c r="AC573" i="4"/>
  <c r="AD573" i="4"/>
  <c r="Z574" i="4"/>
  <c r="AA574" i="4"/>
  <c r="AB574" i="4"/>
  <c r="AC574" i="4"/>
  <c r="AD574" i="4"/>
  <c r="Z575" i="4"/>
  <c r="AA575" i="4"/>
  <c r="AB575" i="4"/>
  <c r="AC575" i="4"/>
  <c r="AD575" i="4"/>
  <c r="Z576" i="4"/>
  <c r="AA576" i="4"/>
  <c r="AB576" i="4"/>
  <c r="AC576" i="4"/>
  <c r="AD576" i="4"/>
  <c r="Z577" i="4"/>
  <c r="AA577" i="4"/>
  <c r="AB577" i="4"/>
  <c r="AC577" i="4"/>
  <c r="AD577" i="4"/>
  <c r="Z578" i="4"/>
  <c r="AA578" i="4"/>
  <c r="AB578" i="4"/>
  <c r="AC578" i="4"/>
  <c r="AD578" i="4"/>
  <c r="Z579" i="4"/>
  <c r="AA579" i="4"/>
  <c r="AB579" i="4"/>
  <c r="AC579" i="4"/>
  <c r="AD579" i="4"/>
  <c r="Z580" i="4"/>
  <c r="AA580" i="4"/>
  <c r="AB580" i="4"/>
  <c r="AC580" i="4"/>
  <c r="AD580" i="4"/>
  <c r="Z581" i="4"/>
  <c r="AA581" i="4"/>
  <c r="AB581" i="4"/>
  <c r="AC581" i="4"/>
  <c r="AD581" i="4"/>
  <c r="Z582" i="4"/>
  <c r="AA582" i="4"/>
  <c r="AB582" i="4"/>
  <c r="AC582" i="4"/>
  <c r="AD582" i="4"/>
  <c r="Z583" i="4"/>
  <c r="AA583" i="4"/>
  <c r="AB583" i="4"/>
  <c r="AC583" i="4"/>
  <c r="AD583" i="4"/>
  <c r="Z584" i="4"/>
  <c r="AA584" i="4"/>
  <c r="AB584" i="4"/>
  <c r="AC584" i="4"/>
  <c r="AD584" i="4"/>
  <c r="Z585" i="4"/>
  <c r="AA585" i="4"/>
  <c r="AB585" i="4"/>
  <c r="AC585" i="4"/>
  <c r="AD585" i="4"/>
  <c r="Z586" i="4"/>
  <c r="AA586" i="4"/>
  <c r="AB586" i="4"/>
  <c r="AC586" i="4"/>
  <c r="AD586" i="4"/>
  <c r="Z587" i="4"/>
  <c r="AA587" i="4"/>
  <c r="AB587" i="4"/>
  <c r="AC587" i="4"/>
  <c r="AD587" i="4"/>
  <c r="Z588" i="4"/>
  <c r="AA588" i="4"/>
  <c r="AB588" i="4"/>
  <c r="AC588" i="4"/>
  <c r="AD588" i="4"/>
  <c r="Z589" i="4"/>
  <c r="AA589" i="4"/>
  <c r="AB589" i="4"/>
  <c r="AC589" i="4"/>
  <c r="AD589" i="4"/>
  <c r="Z590" i="4"/>
  <c r="AA590" i="4"/>
  <c r="AB590" i="4"/>
  <c r="AC590" i="4"/>
  <c r="AD590" i="4"/>
  <c r="Z591" i="4"/>
  <c r="AA591" i="4"/>
  <c r="AB591" i="4"/>
  <c r="AC591" i="4"/>
  <c r="AD591" i="4"/>
  <c r="Z592" i="4"/>
  <c r="AA592" i="4"/>
  <c r="AB592" i="4"/>
  <c r="AC592" i="4"/>
  <c r="AD592" i="4"/>
  <c r="Z593" i="4"/>
  <c r="AA593" i="4"/>
  <c r="AB593" i="4"/>
  <c r="AC593" i="4"/>
  <c r="AD593" i="4"/>
  <c r="Z594" i="4"/>
  <c r="AA594" i="4"/>
  <c r="AB594" i="4"/>
  <c r="AC594" i="4"/>
  <c r="AD594" i="4"/>
  <c r="Z595" i="4"/>
  <c r="AA595" i="4"/>
  <c r="AB595" i="4"/>
  <c r="AC595" i="4"/>
  <c r="AD595" i="4"/>
  <c r="Z596" i="4"/>
  <c r="AA596" i="4"/>
  <c r="AB596" i="4"/>
  <c r="AC596" i="4"/>
  <c r="AD596" i="4"/>
  <c r="Z597" i="4"/>
  <c r="AA597" i="4"/>
  <c r="AB597" i="4"/>
  <c r="AC597" i="4"/>
  <c r="AD597" i="4"/>
  <c r="Z598" i="4"/>
  <c r="AA598" i="4"/>
  <c r="AB598" i="4"/>
  <c r="AC598" i="4"/>
  <c r="AD598" i="4"/>
  <c r="Z599" i="4"/>
  <c r="AA599" i="4"/>
  <c r="AB599" i="4"/>
  <c r="AC599" i="4"/>
  <c r="AD599" i="4"/>
  <c r="Z600" i="4"/>
  <c r="AA600" i="4"/>
  <c r="AB600" i="4"/>
  <c r="AC600" i="4"/>
  <c r="AD600" i="4"/>
  <c r="Z601" i="4"/>
  <c r="AA601" i="4"/>
  <c r="AB601" i="4"/>
  <c r="AC601" i="4"/>
  <c r="AD601" i="4"/>
  <c r="Z602" i="4"/>
  <c r="AA602" i="4"/>
  <c r="AB602" i="4"/>
  <c r="AC602" i="4"/>
  <c r="AD602" i="4"/>
  <c r="Z603" i="4"/>
  <c r="AA603" i="4"/>
  <c r="AB603" i="4"/>
  <c r="AC603" i="4"/>
  <c r="AD603" i="4"/>
  <c r="Z604" i="4"/>
  <c r="AA604" i="4"/>
  <c r="AB604" i="4"/>
  <c r="AC604" i="4"/>
  <c r="AD604" i="4"/>
  <c r="M17" i="3"/>
  <c r="M6" i="3"/>
  <c r="X2" i="4" a="1"/>
  <c r="X2" i="4" s="1"/>
  <c r="W17" i="4" a="1"/>
  <c r="W17" i="4" s="1"/>
  <c r="W2" i="4" a="1"/>
  <c r="W2" i="4" s="1"/>
  <c r="M3" i="3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13" i="4"/>
  <c r="U514" i="4"/>
  <c r="U515" i="4"/>
  <c r="U516" i="4"/>
  <c r="U517" i="4"/>
  <c r="U518" i="4"/>
  <c r="U519" i="4"/>
  <c r="U520" i="4"/>
  <c r="U521" i="4"/>
  <c r="U522" i="4"/>
  <c r="U523" i="4"/>
  <c r="U524" i="4"/>
  <c r="U525" i="4"/>
  <c r="U526" i="4"/>
  <c r="U527" i="4"/>
  <c r="U528" i="4"/>
  <c r="U529" i="4"/>
  <c r="U530" i="4"/>
  <c r="U531" i="4"/>
  <c r="U532" i="4"/>
  <c r="U533" i="4"/>
  <c r="U534" i="4"/>
  <c r="U535" i="4"/>
  <c r="U536" i="4"/>
  <c r="U537" i="4"/>
  <c r="U538" i="4"/>
  <c r="U539" i="4"/>
  <c r="U540" i="4"/>
  <c r="U541" i="4"/>
  <c r="U542" i="4"/>
  <c r="U543" i="4"/>
  <c r="U544" i="4"/>
  <c r="U545" i="4"/>
  <c r="U546" i="4"/>
  <c r="U547" i="4"/>
  <c r="U548" i="4"/>
  <c r="U549" i="4"/>
  <c r="U550" i="4"/>
  <c r="U551" i="4"/>
  <c r="U552" i="4"/>
  <c r="U553" i="4"/>
  <c r="U554" i="4"/>
  <c r="U555" i="4"/>
  <c r="U556" i="4"/>
  <c r="U557" i="4"/>
  <c r="U558" i="4"/>
  <c r="U559" i="4"/>
  <c r="U560" i="4"/>
  <c r="U561" i="4"/>
  <c r="U562" i="4"/>
  <c r="U563" i="4"/>
  <c r="U564" i="4"/>
  <c r="U565" i="4"/>
  <c r="U566" i="4"/>
  <c r="U567" i="4"/>
  <c r="U568" i="4"/>
  <c r="U569" i="4"/>
  <c r="U570" i="4"/>
  <c r="U571" i="4"/>
  <c r="U572" i="4"/>
  <c r="U573" i="4"/>
  <c r="U574" i="4"/>
  <c r="U575" i="4"/>
  <c r="U576" i="4"/>
  <c r="U577" i="4"/>
  <c r="U578" i="4"/>
  <c r="U579" i="4"/>
  <c r="U580" i="4"/>
  <c r="U581" i="4"/>
  <c r="U582" i="4"/>
  <c r="U583" i="4"/>
  <c r="U584" i="4"/>
  <c r="U585" i="4"/>
  <c r="U586" i="4"/>
  <c r="U587" i="4"/>
  <c r="U588" i="4"/>
  <c r="U589" i="4"/>
  <c r="U590" i="4"/>
  <c r="U591" i="4"/>
  <c r="U592" i="4"/>
  <c r="U593" i="4"/>
  <c r="U594" i="4"/>
  <c r="U595" i="4"/>
  <c r="U596" i="4"/>
  <c r="U597" i="4"/>
  <c r="U598" i="4"/>
  <c r="U599" i="4"/>
  <c r="U600" i="4"/>
  <c r="U601" i="4"/>
  <c r="U602" i="4"/>
  <c r="U603" i="4"/>
  <c r="U604" i="4"/>
  <c r="M33" i="3"/>
  <c r="M32" i="3"/>
  <c r="M31" i="3"/>
  <c r="M30" i="3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385" i="4"/>
  <c r="AD386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450" i="4"/>
  <c r="AD451" i="4"/>
  <c r="AD452" i="4"/>
  <c r="AD453" i="4"/>
  <c r="AD454" i="4"/>
  <c r="AD455" i="4"/>
  <c r="AD456" i="4"/>
  <c r="AD457" i="4"/>
  <c r="AD458" i="4"/>
  <c r="AD459" i="4"/>
  <c r="AD460" i="4"/>
  <c r="AD461" i="4"/>
  <c r="AD462" i="4"/>
  <c r="AD463" i="4"/>
  <c r="AD464" i="4"/>
  <c r="AD465" i="4"/>
  <c r="AD466" i="4"/>
  <c r="AD467" i="4"/>
  <c r="AD468" i="4"/>
  <c r="AD469" i="4"/>
  <c r="AD470" i="4"/>
  <c r="AD471" i="4"/>
  <c r="AD472" i="4"/>
  <c r="AD473" i="4"/>
  <c r="AD474" i="4"/>
  <c r="AD475" i="4"/>
  <c r="AD476" i="4"/>
  <c r="AD477" i="4"/>
  <c r="AD478" i="4"/>
  <c r="AD479" i="4"/>
  <c r="AD480" i="4"/>
  <c r="AD481" i="4"/>
  <c r="AD482" i="4"/>
  <c r="AD483" i="4"/>
  <c r="AD484" i="4"/>
  <c r="AD485" i="4"/>
  <c r="AD486" i="4"/>
  <c r="AD487" i="4"/>
  <c r="AD488" i="4"/>
  <c r="AD489" i="4"/>
  <c r="AD490" i="4"/>
  <c r="AD491" i="4"/>
  <c r="AD492" i="4"/>
  <c r="AD493" i="4"/>
  <c r="AD494" i="4"/>
  <c r="AD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479" i="4"/>
  <c r="AC480" i="4"/>
  <c r="AC481" i="4"/>
  <c r="AC482" i="4"/>
  <c r="AC483" i="4"/>
  <c r="AC484" i="4"/>
  <c r="AC485" i="4"/>
  <c r="AC486" i="4"/>
  <c r="AC487" i="4"/>
  <c r="AC488" i="4"/>
  <c r="AC489" i="4"/>
  <c r="AC490" i="4"/>
  <c r="AC491" i="4"/>
  <c r="AC492" i="4"/>
  <c r="AC493" i="4"/>
  <c r="AC494" i="4"/>
  <c r="AC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B487" i="4"/>
  <c r="AB488" i="4"/>
  <c r="AB489" i="4"/>
  <c r="AB490" i="4"/>
  <c r="AB491" i="4"/>
  <c r="AB492" i="4"/>
  <c r="AB493" i="4"/>
  <c r="AB494" i="4"/>
  <c r="AB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487" i="4"/>
  <c r="AA488" i="4"/>
  <c r="AA489" i="4"/>
  <c r="AA490" i="4"/>
  <c r="AA491" i="4"/>
  <c r="AA492" i="4"/>
  <c r="AA493" i="4"/>
  <c r="AA494" i="4"/>
  <c r="AA13" i="4"/>
  <c r="AA14" i="4"/>
  <c r="AA15" i="4"/>
  <c r="AA16" i="4"/>
  <c r="AA17" i="4"/>
  <c r="AA18" i="4"/>
  <c r="AA19" i="4"/>
  <c r="AA20" i="4"/>
  <c r="AA21" i="4"/>
  <c r="AA22" i="4"/>
  <c r="AA3" i="4"/>
  <c r="AA4" i="4"/>
  <c r="AA5" i="4"/>
  <c r="AA6" i="4"/>
  <c r="AA7" i="4"/>
  <c r="AA8" i="4"/>
  <c r="AA9" i="4"/>
  <c r="AA10" i="4"/>
  <c r="AA11" i="4"/>
  <c r="AA12" i="4"/>
  <c r="AA2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3" i="4"/>
  <c r="Z4" i="4"/>
  <c r="Z5" i="4"/>
  <c r="Z6" i="4"/>
  <c r="Z7" i="4"/>
  <c r="Z8" i="4"/>
  <c r="Z9" i="4"/>
  <c r="Z2" i="4"/>
  <c r="M10" i="3"/>
  <c r="N10" i="3" s="1"/>
  <c r="M9" i="3"/>
  <c r="Y2" i="4" a="1"/>
  <c r="Y2" i="4" s="1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B17" i="3"/>
  <c r="B30" i="7" l="1"/>
  <c r="E30" i="7" s="1"/>
  <c r="B22" i="7"/>
  <c r="E22" i="7" s="1"/>
  <c r="B14" i="7"/>
  <c r="C14" i="7" s="1"/>
  <c r="B10" i="7"/>
  <c r="C10" i="7" s="1"/>
  <c r="B6" i="7"/>
  <c r="C6" i="7" s="1"/>
  <c r="B18" i="7"/>
  <c r="D18" i="7" s="1"/>
  <c r="B25" i="7"/>
  <c r="C25" i="7" s="1"/>
  <c r="B17" i="7"/>
  <c r="C17" i="7" s="1"/>
  <c r="B9" i="7"/>
  <c r="D9" i="7" s="1"/>
  <c r="B26" i="7"/>
  <c r="C26" i="7" s="1"/>
  <c r="B31" i="7"/>
  <c r="C31" i="7" s="1"/>
  <c r="B23" i="7"/>
  <c r="C23" i="7" s="1"/>
  <c r="B15" i="7"/>
  <c r="E15" i="7" s="1"/>
  <c r="B7" i="7"/>
  <c r="C7" i="7" s="1"/>
  <c r="B29" i="7"/>
  <c r="E29" i="7" s="1"/>
  <c r="B21" i="7"/>
  <c r="E21" i="7" s="1"/>
  <c r="B13" i="7"/>
  <c r="E13" i="7" s="1"/>
  <c r="B5" i="7"/>
  <c r="E5" i="7" s="1"/>
  <c r="B28" i="7"/>
  <c r="D28" i="7" s="1"/>
  <c r="B20" i="7"/>
  <c r="E20" i="7" s="1"/>
  <c r="B12" i="7"/>
  <c r="E12" i="7" s="1"/>
  <c r="B4" i="7"/>
  <c r="D4" i="7" s="1"/>
  <c r="E31" i="7"/>
  <c r="B27" i="7"/>
  <c r="D27" i="7" s="1"/>
  <c r="B19" i="7"/>
  <c r="D19" i="7" s="1"/>
  <c r="B11" i="7"/>
  <c r="D11" i="7" s="1"/>
  <c r="B3" i="7"/>
  <c r="E3" i="7" s="1"/>
  <c r="B2" i="7"/>
  <c r="C2" i="7" s="1"/>
  <c r="B32" i="7"/>
  <c r="C32" i="7" s="1"/>
  <c r="B24" i="7"/>
  <c r="E24" i="7" s="1"/>
  <c r="B16" i="7"/>
  <c r="C16" i="7" s="1"/>
  <c r="B8" i="7"/>
  <c r="D8" i="7" s="1"/>
  <c r="F16" i="3"/>
  <c r="G16" i="3" s="1"/>
  <c r="N12" i="3"/>
  <c r="N31" i="3"/>
  <c r="N32" i="3"/>
  <c r="N17" i="3"/>
  <c r="N33" i="3"/>
  <c r="N30" i="3"/>
  <c r="N9" i="3"/>
  <c r="N26" i="3"/>
  <c r="N25" i="3"/>
  <c r="N15" i="3"/>
  <c r="N20" i="3"/>
  <c r="N21" i="3"/>
  <c r="M5" i="3"/>
  <c r="B33" i="3"/>
  <c r="B32" i="3"/>
  <c r="B31" i="3"/>
  <c r="B30" i="3"/>
  <c r="B12" i="3"/>
  <c r="B10" i="3"/>
  <c r="B9" i="3"/>
  <c r="B6" i="3"/>
  <c r="B3" i="3"/>
  <c r="B11" i="3" l="1"/>
  <c r="E25" i="7"/>
  <c r="E10" i="7"/>
  <c r="D6" i="7"/>
  <c r="E14" i="7"/>
  <c r="D31" i="7"/>
  <c r="D10" i="7"/>
  <c r="D30" i="7"/>
  <c r="D15" i="7"/>
  <c r="C30" i="7"/>
  <c r="D25" i="7"/>
  <c r="C15" i="7"/>
  <c r="C22" i="7"/>
  <c r="D14" i="7"/>
  <c r="D22" i="7"/>
  <c r="E9" i="7"/>
  <c r="D7" i="7"/>
  <c r="D23" i="7"/>
  <c r="C9" i="7"/>
  <c r="E16" i="7"/>
  <c r="E7" i="7"/>
  <c r="E17" i="7"/>
  <c r="E23" i="7"/>
  <c r="E26" i="7"/>
  <c r="D32" i="7"/>
  <c r="C11" i="7"/>
  <c r="D26" i="7"/>
  <c r="E6" i="7"/>
  <c r="C27" i="7"/>
  <c r="E32" i="7"/>
  <c r="E11" i="7"/>
  <c r="E27" i="7"/>
  <c r="D17" i="7"/>
  <c r="C12" i="7"/>
  <c r="D21" i="7"/>
  <c r="C28" i="7"/>
  <c r="E18" i="7"/>
  <c r="D16" i="7"/>
  <c r="D2" i="7"/>
  <c r="C18" i="7"/>
  <c r="E19" i="7"/>
  <c r="D12" i="7"/>
  <c r="C21" i="7"/>
  <c r="E28" i="7"/>
  <c r="D29" i="7"/>
  <c r="C29" i="7"/>
  <c r="D3" i="7"/>
  <c r="C3" i="7"/>
  <c r="C4" i="7"/>
  <c r="D20" i="7"/>
  <c r="E4" i="7"/>
  <c r="D5" i="7"/>
  <c r="E2" i="7"/>
  <c r="D24" i="7"/>
  <c r="E8" i="7"/>
  <c r="C8" i="7"/>
  <c r="C19" i="7"/>
  <c r="C20" i="7"/>
  <c r="D13" i="7"/>
  <c r="C24" i="7"/>
  <c r="C5" i="7"/>
  <c r="C13" i="7"/>
  <c r="C11" i="3"/>
  <c r="M4" i="3"/>
  <c r="M16" i="3"/>
  <c r="N16" i="3" s="1"/>
  <c r="M27" i="3"/>
  <c r="M22" i="3"/>
  <c r="N22" i="3" s="1"/>
  <c r="B21" i="3"/>
  <c r="B20" i="3"/>
  <c r="B15" i="3"/>
  <c r="C15" i="3" s="1"/>
  <c r="B26" i="3"/>
  <c r="C26" i="3" s="1"/>
  <c r="B25" i="3"/>
  <c r="C25" i="3" s="1"/>
  <c r="C30" i="3"/>
  <c r="C31" i="3"/>
  <c r="C32" i="3"/>
  <c r="C33" i="3"/>
  <c r="C17" i="3"/>
  <c r="C12" i="3"/>
  <c r="C10" i="3"/>
  <c r="C9" i="3"/>
  <c r="B5" i="3"/>
  <c r="B4" i="3"/>
  <c r="T2" i="2"/>
  <c r="W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AA2" i="2"/>
  <c r="Z2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B22" i="3" l="1"/>
  <c r="C22" i="3" s="1"/>
  <c r="C20" i="3"/>
  <c r="B16" i="3"/>
  <c r="C16" i="3" s="1"/>
  <c r="B27" i="3"/>
  <c r="C27" i="3" s="1"/>
  <c r="C21" i="3"/>
  <c r="V2" i="2"/>
  <c r="U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tc={3BE37C98-D58E-44AE-ABFE-61D55DDB5B5F}</author>
    <author>tc={635D636C-EE55-4236-A642-95BC564B1BF4}</author>
    <author>tc={ED827889-2AE6-4B91-9CC5-D497B14083B9}</author>
    <author>toshiba portege</author>
  </authors>
  <commentList>
    <comment ref="M1" authorId="0" shapeId="0" xr:uid="{3BE37C98-D58E-44AE-ABFE-61D55DDB5B5F}">
      <text>
        <t>[Threaded comment]
Your version of Excel allows you to read this threaded comment; however, any edits to it will get removed if the file is opened in a newer version of Excel. Learn more: https://go.microsoft.com/fwlink/?linkid=870924
Comment:
    1
2
DF
(edgeball does not matter in this case)</t>
      </text>
    </comment>
    <comment ref="N1" authorId="1" shapeId="0" xr:uid="{635D636C-EE55-4236-A642-95BC564B1BF4}">
      <text>
        <t>[Threaded comment]
Your version of Excel allows you to read this threaded comment; however, any edits to it will get removed if the file is opened in a newer version of Excel. Learn more: https://go.microsoft.com/fwlink/?linkid=870924
Comment:
    A or B</t>
      </text>
    </comment>
    <comment ref="O1" authorId="2" shapeId="0" xr:uid="{ED827889-2AE6-4B91-9CC5-D497B14083B9}">
      <text>
        <t>[Threaded comment]
Your version of Excel allows you to read this threaded comment; however, any edits to it will get removed if the file is opened in a newer version of Excel. Learn more: https://go.microsoft.com/fwlink/?linkid=870924
Comment:
    1. UE: Unforced Error
2. FE: Forced Error
3. W: Winner
4. E: Edgeball</t>
      </text>
    </comment>
    <comment ref="L358" authorId="3" shapeId="0" xr:uid="{CBC5AD01-EB75-4190-BA7B-507DE4DC5D0C}">
      <text>
        <r>
          <rPr>
            <b/>
            <sz val="9"/>
            <color indexed="81"/>
            <rFont val="Tahoma"/>
            <charset val="1"/>
          </rPr>
          <t>toshiba portege:</t>
        </r>
        <r>
          <rPr>
            <sz val="9"/>
            <color indexed="81"/>
            <rFont val="Tahoma"/>
            <charset val="1"/>
          </rPr>
          <t xml:space="preserve">
Bírói, aszisztensi hiba. 2:1 az állás Jonatánnak, de szervacserét kért a játékvezető. Az állást 2:2 -re lett beírva.</t>
        </r>
      </text>
    </comment>
    <comment ref="L1830" authorId="3" shapeId="0" xr:uid="{F86E1C45-08B0-4CC2-A74E-F2B683FE5CA9}">
      <text>
        <r>
          <rPr>
            <b/>
            <sz val="9"/>
            <color indexed="81"/>
            <rFont val="Tahoma"/>
            <family val="2"/>
            <charset val="238"/>
          </rPr>
          <t>toshiba portege:</t>
        </r>
        <r>
          <rPr>
            <sz val="9"/>
            <color indexed="81"/>
            <rFont val="Tahoma"/>
            <family val="2"/>
            <charset val="238"/>
          </rPr>
          <t xml:space="preserve">
Volt egy szervacsere 8:6 -nál. Az okát nem tudom.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tc={EFA6EC5E-5310-4A03-8093-A1EF4A166789}</author>
    <author>tc={9BE9909E-FD67-437F-BEBA-8D665E60A7C7}</author>
    <author>tc={8131476A-F9C3-4CDF-B545-15B59DB8DDC8}</author>
    <author>toshiba portege</author>
  </authors>
  <commentList>
    <comment ref="M1" authorId="0" shapeId="0" xr:uid="{EFA6EC5E-5310-4A03-8093-A1EF4A166789}">
      <text>
        <t>[Threaded comment]
Your version of Excel allows you to read this threaded comment; however, any edits to it will get removed if the file is opened in a newer version of Excel. Learn more: https://go.microsoft.com/fwlink/?linkid=870924
Comment:
    1
2
DF
(edgeball does not matter in this case)</t>
      </text>
    </comment>
    <comment ref="N1" authorId="1" shapeId="0" xr:uid="{9BE9909E-FD67-437F-BEBA-8D665E60A7C7}">
      <text>
        <t>[Threaded comment]
Your version of Excel allows you to read this threaded comment; however, any edits to it will get removed if the file is opened in a newer version of Excel. Learn more: https://go.microsoft.com/fwlink/?linkid=870924
Comment:
    A or B</t>
      </text>
    </comment>
    <comment ref="O1" authorId="2" shapeId="0" xr:uid="{8131476A-F9C3-4CDF-B545-15B59DB8DDC8}">
      <text>
        <t>[Threaded comment]
Your version of Excel allows you to read this threaded comment; however, any edits to it will get removed if the file is opened in a newer version of Excel. Learn more: https://go.microsoft.com/fwlink/?linkid=870924
Comment:
    1. UE: Unforced Error
2. FE: Forced Error
3. W: Winner
4. E: Edgeball</t>
      </text>
    </comment>
    <comment ref="L185" authorId="3" shapeId="0" xr:uid="{A0498645-AD5C-458C-B05C-E00C2C678B5F}">
      <text>
        <r>
          <rPr>
            <b/>
            <sz val="9"/>
            <color indexed="81"/>
            <rFont val="Tahoma"/>
            <charset val="1"/>
          </rPr>
          <t>toshiba portege:</t>
        </r>
        <r>
          <rPr>
            <sz val="9"/>
            <color indexed="81"/>
            <rFont val="Tahoma"/>
            <charset val="1"/>
          </rPr>
          <t xml:space="preserve">
Bírói, aszisztensi hiba. 2:1 az állás Jonatánnak, de szervacserét kért a játékvezető. Az állást 2:2 -re lett beírva.</t>
        </r>
      </text>
    </comment>
    <comment ref="L1293" authorId="3" shapeId="0" xr:uid="{31AA859D-22A8-4A8E-BA67-F4B318C86345}">
      <text>
        <r>
          <rPr>
            <b/>
            <sz val="9"/>
            <color indexed="81"/>
            <rFont val="Tahoma"/>
            <family val="2"/>
            <charset val="238"/>
          </rPr>
          <t>toshiba portege:</t>
        </r>
        <r>
          <rPr>
            <sz val="9"/>
            <color indexed="81"/>
            <rFont val="Tahoma"/>
            <family val="2"/>
            <charset val="238"/>
          </rPr>
          <t xml:space="preserve">
Volt egy szervacsere 8:6 -nál. Az okát nem tudom.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tc={0D22CAA6-DF9C-4BCC-A257-626A6DD7E480}</author>
    <author>tc={F5E12D51-9F04-4B63-9B40-DE17E0B099D4}</author>
    <author>tc={0394C12F-A90F-4DF0-84E6-C529FEDD89D5}</author>
  </authors>
  <commentList>
    <comment ref="M1" authorId="0" shapeId="0" xr:uid="{0D22CAA6-DF9C-4BCC-A257-626A6DD7E480}">
      <text>
        <t>[Threaded comment]
Your version of Excel allows you to read this threaded comment; however, any edits to it will get removed if the file is opened in a newer version of Excel. Learn more: https://go.microsoft.com/fwlink/?linkid=870924
Comment:
    1
2
DF
(edgeball does not matter in this case)</t>
      </text>
    </comment>
    <comment ref="N1" authorId="1" shapeId="0" xr:uid="{F5E12D51-9F04-4B63-9B40-DE17E0B099D4}">
      <text>
        <t>[Threaded comment]
Your version of Excel allows you to read this threaded comment; however, any edits to it will get removed if the file is opened in a newer version of Excel. Learn more: https://go.microsoft.com/fwlink/?linkid=870924
Comment:
    A or B</t>
      </text>
    </comment>
    <comment ref="O1" authorId="2" shapeId="0" xr:uid="{0394C12F-A90F-4DF0-84E6-C529FEDD89D5}">
      <text>
        <t>[Threaded comment]
Your version of Excel allows you to read this threaded comment; however, any edits to it will get removed if the file is opened in a newer version of Excel. Learn more: https://go.microsoft.com/fwlink/?linkid=870924
Comment:
    1. UE: Unforced Error
2. FE: Forced Error
3. W: Winner
4. E: Edgeball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<sst xmlns="http://schemas.openxmlformats.org/spreadsheetml/2006/main" count="45652" uniqueCount="161">
  <si>
    <t>Date</t>
  </si>
  <si>
    <t>Country</t>
  </si>
  <si>
    <t>Competition type</t>
  </si>
  <si>
    <t>Category</t>
  </si>
  <si>
    <t>Singles</t>
  </si>
  <si>
    <t>Challenger Cup</t>
  </si>
  <si>
    <t>Competition name</t>
  </si>
  <si>
    <t>Serving player</t>
  </si>
  <si>
    <t>Data entry evaluation</t>
  </si>
  <si>
    <t>Player A</t>
  </si>
  <si>
    <t>Player B</t>
  </si>
  <si>
    <t>A</t>
  </si>
  <si>
    <t>B</t>
  </si>
  <si>
    <t>Sum</t>
  </si>
  <si>
    <t>Score A</t>
  </si>
  <si>
    <t>Score B</t>
  </si>
  <si>
    <t>Point for A</t>
  </si>
  <si>
    <t>Point for B</t>
  </si>
  <si>
    <t>Hungary</t>
  </si>
  <si>
    <t>Team A/Player A</t>
  </si>
  <si>
    <t>Team A/Player B</t>
  </si>
  <si>
    <t>Team B/Player A</t>
  </si>
  <si>
    <t>Team B/Player B</t>
  </si>
  <si>
    <t>Serving Team</t>
  </si>
  <si>
    <t>Receiving player</t>
  </si>
  <si>
    <t>Racalmas Challenger Cup</t>
  </si>
  <si>
    <t>Mixed Doubles</t>
  </si>
  <si>
    <t>Competition Stage</t>
  </si>
  <si>
    <t>Csaba Banyik</t>
  </si>
  <si>
    <t>Zsanett Janicsek</t>
  </si>
  <si>
    <t>Adam Bako</t>
  </si>
  <si>
    <t>Lea Vasas</t>
  </si>
  <si>
    <t>Point type</t>
  </si>
  <si>
    <t>UE</t>
  </si>
  <si>
    <t>FE</t>
  </si>
  <si>
    <t>W</t>
  </si>
  <si>
    <t>Set number</t>
  </si>
  <si>
    <t>Point winning Team</t>
  </si>
  <si>
    <t>Service</t>
  </si>
  <si>
    <t>DF</t>
  </si>
  <si>
    <t>E</t>
  </si>
  <si>
    <t>Serving Player</t>
  </si>
  <si>
    <t>Final</t>
  </si>
  <si>
    <t>Point for Player…</t>
  </si>
  <si>
    <t>Rally number</t>
  </si>
  <si>
    <t>Competition Type</t>
  </si>
  <si>
    <t>Competition stage</t>
  </si>
  <si>
    <t>Court type</t>
  </si>
  <si>
    <t>World Championship</t>
  </si>
  <si>
    <t>Grand Prix</t>
  </si>
  <si>
    <t>National Challenger Series</t>
  </si>
  <si>
    <t>Domestic Competition</t>
  </si>
  <si>
    <t>Group Stage</t>
  </si>
  <si>
    <t>Last 16</t>
  </si>
  <si>
    <t>Quarter Final</t>
  </si>
  <si>
    <t>Semi Final</t>
  </si>
  <si>
    <t>Bronze Match</t>
  </si>
  <si>
    <t>Indoor</t>
  </si>
  <si>
    <t>Sand</t>
  </si>
  <si>
    <t>Hard Outdoor</t>
  </si>
  <si>
    <t>Other</t>
  </si>
  <si>
    <t>Competition category</t>
  </si>
  <si>
    <t>Male Singles</t>
  </si>
  <si>
    <t>Female Singles</t>
  </si>
  <si>
    <t>Female Doubles</t>
  </si>
  <si>
    <t>Male Doubles</t>
  </si>
  <si>
    <t>Singles (open)</t>
  </si>
  <si>
    <t>Doubles (open)</t>
  </si>
  <si>
    <t>Court Type</t>
  </si>
  <si>
    <t>National Challenger Series - Round 2 - Hungary</t>
  </si>
  <si>
    <t>Martin Csereklye</t>
  </si>
  <si>
    <t>1</t>
  </si>
  <si>
    <t>12</t>
  </si>
  <si>
    <t>Zsombor Bene</t>
  </si>
  <si>
    <t>Abel Hegedus</t>
  </si>
  <si>
    <t>Jonatan Forro</t>
  </si>
  <si>
    <t>Cape Verde</t>
  </si>
  <si>
    <t>Julien Grondin</t>
  </si>
  <si>
    <t>Adam Blazsovics</t>
  </si>
  <si>
    <t>b</t>
  </si>
  <si>
    <t>Apor Gyorgydeak</t>
  </si>
  <si>
    <t>Matyas Odnoga</t>
  </si>
  <si>
    <t>Bence Forgacs</t>
  </si>
  <si>
    <t>Zoltan Pal</t>
  </si>
  <si>
    <t>Barna Kovacsfi</t>
  </si>
  <si>
    <t>Balazs Katz</t>
  </si>
  <si>
    <t>Patrik Szatmari</t>
  </si>
  <si>
    <t>Hugo Rabeux</t>
  </si>
  <si>
    <t>Zalan Szegedi</t>
  </si>
  <si>
    <t>Gabor Filep</t>
  </si>
  <si>
    <t>Szabolcs Ilyes</t>
  </si>
  <si>
    <t>Cape Verde Challenger Cup</t>
  </si>
  <si>
    <t>Number of rallies</t>
  </si>
  <si>
    <t>Number of matches</t>
  </si>
  <si>
    <t>Unique players</t>
  </si>
  <si>
    <t>Number of players</t>
  </si>
  <si>
    <t>Number of competitions</t>
  </si>
  <si>
    <t>Number of double faults</t>
  </si>
  <si>
    <t>Serving player wins the point</t>
  </si>
  <si>
    <t>Receiving player wins the point</t>
  </si>
  <si>
    <t>Edgeballs</t>
  </si>
  <si>
    <t>1st service good and results in a point for the serving player</t>
  </si>
  <si>
    <t>1st service good and results in a point for the receiving player</t>
  </si>
  <si>
    <t>1st service good and results in an edgeball</t>
  </si>
  <si>
    <t>2nd service good and results in a point for the receiving player</t>
  </si>
  <si>
    <t>2nd service good and results in a point for the serving player</t>
  </si>
  <si>
    <t>2nd service good and results in an edgeball</t>
  </si>
  <si>
    <t>1st service</t>
  </si>
  <si>
    <t>2nd service</t>
  </si>
  <si>
    <t>%</t>
  </si>
  <si>
    <t>Quantity</t>
  </si>
  <si>
    <t>Winners</t>
  </si>
  <si>
    <t>Unforced Errors</t>
  </si>
  <si>
    <t>Forced Errors</t>
  </si>
  <si>
    <t>Budaors Challenger Cup</t>
  </si>
  <si>
    <t>Yassine Sahli</t>
  </si>
  <si>
    <t>Marek Pokwap</t>
  </si>
  <si>
    <t>Konrad Nowicki</t>
  </si>
  <si>
    <t>Budaors Challenger cup</t>
  </si>
  <si>
    <t>w</t>
  </si>
  <si>
    <t>Zsolt Lazar</t>
  </si>
  <si>
    <t>Cedric Jaegy</t>
  </si>
  <si>
    <t>Adrian Duszak</t>
  </si>
  <si>
    <t>a</t>
  </si>
  <si>
    <t>Ue</t>
  </si>
  <si>
    <t>Berna Baptiste</t>
  </si>
  <si>
    <t>Jean Thierry Belus</t>
  </si>
  <si>
    <t>Franczuk Bartlomiej</t>
  </si>
  <si>
    <t>Boglarka Nagy</t>
  </si>
  <si>
    <t>The chance of a successful 1st service is 50%. Second service: 44%. Double fault: 6%</t>
  </si>
  <si>
    <t>The chance of the serving player winning the point is 47%. The receiving player to win the point: 45%. Edgeball: 8%.</t>
  </si>
  <si>
    <t>The chance of the serving player winning the point after a successful first service is: 58%. Losing the point: 33%. Edgeball: 9%.</t>
  </si>
  <si>
    <t>The chance of the serving player winning the point after a successful second service is: 41%. Losing the point: 51%. Edgeball: 8%.</t>
  </si>
  <si>
    <t>Matches</t>
  </si>
  <si>
    <t>Unique matches</t>
  </si>
  <si>
    <t>Players list</t>
  </si>
  <si>
    <t>Unique competitions</t>
  </si>
  <si>
    <t>Number of successful 1st services</t>
  </si>
  <si>
    <t>Number of successful 2nd services</t>
  </si>
  <si>
    <t>Good 1st service and point for server</t>
  </si>
  <si>
    <t>Good 1st service and point for receiver</t>
  </si>
  <si>
    <t>2nd service good and server wins</t>
  </si>
  <si>
    <t>2nd service good and receiving player wins the point</t>
  </si>
  <si>
    <t>Statements from 1st table (overall)</t>
  </si>
  <si>
    <t>Dataframe 1 - All data</t>
  </si>
  <si>
    <t>Dataframe 2 - Before QF</t>
  </si>
  <si>
    <t>Dataframe 3 - Last 8</t>
  </si>
  <si>
    <t>Second service attempts</t>
  </si>
  <si>
    <t>5.1.</t>
  </si>
  <si>
    <t>5.2.</t>
  </si>
  <si>
    <t>5.3.</t>
  </si>
  <si>
    <t>Successful services</t>
  </si>
  <si>
    <t>All Data</t>
  </si>
  <si>
    <t>Last 8</t>
  </si>
  <si>
    <t>Before QF</t>
  </si>
  <si>
    <t>Double fault</t>
  </si>
  <si>
    <t>Rally is repeated</t>
  </si>
  <si>
    <t>Points for</t>
  </si>
  <si>
    <t>UE %</t>
  </si>
  <si>
    <t>FE %</t>
  </si>
  <si>
    <t>W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</si>
</sst>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2"/>
      <color rgb="FF222222"/>
      <name val="Arial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14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4" fontId="4" fillId="0" borderId="0" xfId="0" applyNumberFormat="1" applyFont="1"/>
    <xf numFmtId="0" fontId="6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1" applyFont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14" fontId="4" fillId="0" borderId="2" xfId="0" applyNumberFormat="1" applyFont="1" applyBorder="1"/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164" fontId="0" fillId="0" borderId="8" xfId="1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164" fontId="0" fillId="0" borderId="13" xfId="1" applyNumberFormat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164" fontId="0" fillId="3" borderId="8" xfId="1" applyNumberFormat="1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9" xfId="0" applyFill="1" applyBorder="1"/>
    <xf numFmtId="0" fontId="0" fillId="3" borderId="0" xfId="0" applyFill="1" applyAlignment="1">
      <alignment horizontal="center" vertical="center"/>
    </xf>
    <xf numFmtId="164" fontId="0" fillId="3" borderId="10" xfId="1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11" xfId="0" applyFill="1" applyBorder="1"/>
    <xf numFmtId="0" fontId="0" fillId="3" borderId="12" xfId="0" applyFill="1" applyBorder="1" applyAlignment="1">
      <alignment horizontal="center" vertical="center"/>
    </xf>
    <xf numFmtId="164" fontId="0" fillId="3" borderId="13" xfId="1" applyNumberFormat="1" applyFont="1" applyFill="1" applyBorder="1" applyAlignment="1">
      <alignment horizontal="center" vertical="center"/>
    </xf>
    <xf numFmtId="0" fontId="0" fillId="3" borderId="12" xfId="0" applyFill="1" applyBorder="1"/>
    <xf numFmtId="0" fontId="0" fillId="4" borderId="9" xfId="0" applyFill="1" applyBorder="1"/>
    <xf numFmtId="0" fontId="0" fillId="4" borderId="0" xfId="0" applyFill="1" applyAlignment="1">
      <alignment horizontal="center" vertical="center"/>
    </xf>
    <xf numFmtId="164" fontId="0" fillId="4" borderId="10" xfId="1" applyNumberFormat="1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7" xfId="0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7" xfId="0" applyFill="1" applyBorder="1"/>
    <xf numFmtId="0" fontId="0" fillId="4" borderId="0" xfId="0" applyFill="1"/>
    <xf numFmtId="0" fontId="0" fillId="4" borderId="11" xfId="0" applyFill="1" applyBorder="1"/>
    <xf numFmtId="0" fontId="0" fillId="4" borderId="12" xfId="0" applyFill="1" applyBorder="1" applyAlignment="1">
      <alignment horizontal="center" vertical="center"/>
    </xf>
    <xf numFmtId="164" fontId="0" fillId="4" borderId="13" xfId="1" applyNumberFormat="1" applyFont="1" applyFill="1" applyBorder="1" applyAlignment="1">
      <alignment horizontal="center" vertical="center"/>
    </xf>
    <xf numFmtId="0" fontId="0" fillId="4" borderId="12" xfId="0" applyFill="1" applyBorder="1"/>
    <xf numFmtId="164" fontId="0" fillId="0" borderId="0" xfId="1" applyNumberFormat="1" applyFont="1"/>
    <xf numFmtId="164" fontId="0" fillId="0" borderId="0" xfId="1" applyNumberFormat="1" applyFont="1" applyFill="1"/>
    <xf numFmtId="49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47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600"/>
              <a:t>Successful services in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Dashboard!$B$2</c:f>
              <c:strCache>
                <c:ptCount val="1"/>
                <c:pt idx="0">
                  <c:v>All Data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1.2731334408019993E-17"/>
                  <c:y val="-4.6880398610681748E-3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34B-4AB1-A986-FD6E3E228557}"/>
                </c:ext>
              </c:extLst>
            </c:dLbl>
            <c:dLbl>
              <c:idx val="1"/>
              <c:layout>
                <c:manualLayout>
                  <c:x val="-2.7777777777777779E-3"/>
                  <c:y val="-4.6880398610681748E-3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34B-4AB1-A986-FD6E3E228557}"/>
                </c:ext>
              </c:extLst>
            </c:dLbl>
            <c:dLbl>
              <c:idx val="2"/>
              <c:layout>
                <c:manualLayout>
                  <c:x val="0"/>
                  <c:y val="-6.2810278045498358E-4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34B-4AB1-A986-FD6E3E228557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Dashboard!$A$3:$A$5</c:f>
              <c:strCache>
                <c:ptCount val="3"/>
                <c:pt idx="0">
                  <c:v>1st service</c:v>
                </c:pt>
                <c:pt idx="1">
                  <c:v>2nd service</c:v>
                </c:pt>
                <c:pt idx="2">
                  <c:v>Double fault</c:v>
                </c:pt>
              </c:strCache>
            </c:strRef>
          </c:cat>
          <c:val>
            <c:numRef>
              <c:f>Dashboard!$B$3:$B$5</c:f>
              <c:numCache>
                <c:formatCode>0.0%</c:formatCode>
                <c:ptCount val="3"/>
                <c:pt idx="0">
                  <c:v>0.49731314118221787</c:v>
                </c:pt>
                <c:pt idx="1">
                  <c:v>0.44259892525647287</c:v>
                </c:pt>
                <c:pt idx="2">
                  <c:v>6.0087933561309231E-2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B-4AB1-A986-FD6E3E228557}"/>
            </c:ext>
          </c:extLst>
        </c:ser>
        <c:ser>
          <c:idx val="1"/>
          <c:order val="1"/>
          <c:tx>
            <c:strRef>
              <c:f>Dashboard!$C$2</c:f>
              <c:strCache>
                <c:ptCount val="1"/>
                <c:pt idx="0">
                  <c:v>Before QF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5.5555555555555558E-3"/>
                  <c:y val="-6.9102216726415748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34B-4AB1-A986-FD6E3E228557}"/>
                </c:ext>
              </c:extLst>
            </c:dLbl>
            <c:dLbl>
              <c:idx val="1"/>
              <c:layout>
                <c:manualLayout>
                  <c:x val="0"/>
                  <c:y val="-4.688039861068174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34B-4AB1-A986-FD6E3E228557}"/>
                </c:ext>
              </c:extLst>
            </c:dLbl>
            <c:dLbl>
              <c:idx val="2"/>
              <c:layout>
                <c:manualLayout>
                  <c:x val="0"/>
                  <c:y val="-4.3040620162677736E-3"/>
                </c:manualLayout>
              </c:layout>
              <c:spPr>
                <a:solidFill>
                  <a:schemeClr val="bg1"/>
                </a:solidFill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34B-4AB1-A986-FD6E3E228557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Dashboard!$A$3:$A$5</c:f>
              <c:strCache>
                <c:ptCount val="3"/>
                <c:pt idx="0">
                  <c:v>1st service</c:v>
                </c:pt>
                <c:pt idx="1">
                  <c:v>2nd service</c:v>
                </c:pt>
                <c:pt idx="2">
                  <c:v>Double fault</c:v>
                </c:pt>
              </c:strCache>
            </c:strRef>
          </c:cat>
          <c:val>
            <c:numRef>
              <c:f>Dashboard!$C$3:$C$5</c:f>
              <c:numCache>
                <c:formatCode>0.0%</c:formatCode>
                <c:ptCount val="3"/>
                <c:pt idx="0">
                  <c:v>0.47714681440443213</c:v>
                </c:pt>
                <c:pt idx="1">
                  <c:v>0.46675900277008309</c:v>
                </c:pt>
                <c:pt idx="2">
                  <c:v>5.6094182825484763E-2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4B-4AB1-A986-FD6E3E228557}"/>
            </c:ext>
          </c:extLst>
        </c:ser>
        <c:ser>
          <c:idx val="2"/>
          <c:order val="2"/>
          <c:tx>
            <c:strRef>
              <c:f>Dashboard!$D$2</c:f>
              <c:strCache>
                <c:ptCount val="1"/>
                <c:pt idx="0">
                  <c:v>Last 8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147299494137627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34B-4AB1-A986-FD6E3E228557}"/>
                </c:ext>
              </c:extLst>
            </c:dLbl>
            <c:dLbl>
              <c:idx val="1"/>
              <c:layout>
                <c:manualLayout>
                  <c:x val="0"/>
                  <c:y val="4.549835427615385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34B-4AB1-A986-FD6E3E228557}"/>
                </c:ext>
              </c:extLst>
            </c:dLbl>
            <c:dLbl>
              <c:idx val="2"/>
              <c:layout>
                <c:manualLayout>
                  <c:x val="2.7778494901252097E-3"/>
                  <c:y val="-3.933842197394911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34B-4AB1-A986-FD6E3E228557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Dashboard!$A$3:$A$5</c:f>
              <c:strCache>
                <c:ptCount val="3"/>
                <c:pt idx="0">
                  <c:v>1st service</c:v>
                </c:pt>
                <c:pt idx="1">
                  <c:v>2nd service</c:v>
                </c:pt>
                <c:pt idx="2">
                  <c:v>Double fault</c:v>
                </c:pt>
              </c:strCache>
            </c:strRef>
          </c:cat>
          <c:val>
            <c:numRef>
              <c:f>Dashboard!$D$3:$D$5</c:f>
              <c:numCache>
                <c:formatCode>0.0%</c:formatCode>
                <c:ptCount val="3"/>
                <c:pt idx="0">
                  <c:v>0.54560530679933661</c:v>
                </c:pt>
                <c:pt idx="1">
                  <c:v>0.38474295190713104</c:v>
                </c:pt>
                <c:pt idx="2">
                  <c:v>6.965174129353234E-2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4B-4AB1-A986-FD6E3E22855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64103312"/>
        <c:axId val="1464097488"/>
      </c:barChart>
      <c:catAx>
        <c:axId val="146410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64097488"/>
        <c:crosses val="autoZero"/>
        <c:auto val="1"/>
        <c:lblAlgn val="ctr"/>
        <c:lblOffset val="100"/>
        <c:noMultiLvlLbl val="0"/>
      </c:catAx>
      <c:valAx>
        <c:axId val="14640974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146410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600"/>
              <a:t>Correlation between the service and the outcome of the rally in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Dashboard!$K$2</c:f>
              <c:strCache>
                <c:ptCount val="1"/>
                <c:pt idx="0">
                  <c:v>Serving player wins the point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6.720372424578567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43B-4C2E-9A73-6A4DC40962B5}"/>
                </c:ext>
              </c:extLst>
            </c:dLbl>
            <c:dLbl>
              <c:idx val="1"/>
              <c:layout>
                <c:manualLayout>
                  <c:x val="0"/>
                  <c:y val="7.063037120359954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43B-4C2E-9A73-6A4DC40962B5}"/>
                </c:ext>
              </c:extLst>
            </c:dLbl>
            <c:dLbl>
              <c:idx val="2"/>
              <c:layout>
                <c:manualLayout>
                  <c:x val="-2.7777777777777779E-3"/>
                  <c:y val="1.16344656917884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43B-4C2E-9A73-6A4DC40962B5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Dashboard!$L$1:$N$1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Dashboard!$L$2:$N$2</c:f>
              <c:numCache>
                <c:formatCode>0.0%</c:formatCode>
                <c:ptCount val="3"/>
                <c:pt idx="0">
                  <c:v>0.47239863214460187</c:v>
                </c:pt>
                <c:pt idx="1">
                  <c:v>0.45983379501385041</c:v>
                </c:pt>
                <c:pt idx="2">
                  <c:v>0.50248756218905477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B-4C2E-9A73-6A4DC40962B5}"/>
            </c:ext>
          </c:extLst>
        </c:ser>
        <c:ser>
          <c:idx val="1"/>
          <c:order val="1"/>
          <c:tx>
            <c:strRef>
              <c:f>Dashboard!$K$3</c:f>
              <c:strCache>
                <c:ptCount val="1"/>
                <c:pt idx="0">
                  <c:v>Receiving player wins the point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2.5462668816039986E-17"/>
                  <c:y val="2.491608548931383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43B-4C2E-9A73-6A4DC40962B5}"/>
                </c:ext>
              </c:extLst>
            </c:dLbl>
            <c:dLbl>
              <c:idx val="1"/>
              <c:layout>
                <c:manualLayout>
                  <c:x val="0"/>
                  <c:y val="7.063037120359913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43B-4C2E-9A73-6A4DC40962B5}"/>
                </c:ext>
              </c:extLst>
            </c:dLbl>
            <c:dLbl>
              <c:idx val="2"/>
              <c:layout>
                <c:manualLayout>
                  <c:x val="-1.0185067526415994E-16"/>
                  <c:y val="2.491608548931425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43B-4C2E-9A73-6A4DC40962B5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Dashboard!$L$1:$N$1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Dashboard!$L$3:$N$3</c:f>
              <c:numCache>
                <c:formatCode>0.0%</c:formatCode>
                <c:ptCount val="3"/>
                <c:pt idx="0">
                  <c:v>0.44992672203224232</c:v>
                </c:pt>
                <c:pt idx="1">
                  <c:v>0.4619113573407202</c:v>
                </c:pt>
                <c:pt idx="2">
                  <c:v>0.42122719734660036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3B-4C2E-9A73-6A4DC40962B5}"/>
            </c:ext>
          </c:extLst>
        </c:ser>
        <c:ser>
          <c:idx val="2"/>
          <c:order val="2"/>
          <c:tx>
            <c:strRef>
              <c:f>Dashboard!$K$4</c:f>
              <c:strCache>
                <c:ptCount val="1"/>
                <c:pt idx="0">
                  <c:v>Rally is repeated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3.451968503937008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43B-4C2E-9A73-6A4DC40962B5}"/>
                </c:ext>
              </c:extLst>
            </c:dLbl>
            <c:dLbl>
              <c:idx val="1"/>
              <c:layout>
                <c:manualLayout>
                  <c:x val="0"/>
                  <c:y val="8.257367829021372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43B-4C2E-9A73-6A4DC40962B5}"/>
                </c:ext>
              </c:extLst>
            </c:dLbl>
            <c:dLbl>
              <c:idx val="2"/>
              <c:layout>
                <c:manualLayout>
                  <c:x val="2.7777777777778798E-3"/>
                  <c:y val="-8.0593925759280091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43B-4C2E-9A73-6A4DC40962B5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Dashboard!$L$1:$N$1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Dashboard!$L$4:$N$4</c:f>
              <c:numCache>
                <c:formatCode>0.0%</c:formatCode>
                <c:ptCount val="3"/>
                <c:pt idx="0">
                  <c:v>7.7674645823155836E-2</c:v>
                </c:pt>
                <c:pt idx="1">
                  <c:v>7.8254847645429365E-2</c:v>
                </c:pt>
                <c:pt idx="2">
                  <c:v>7.6285240464344942E-2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3B-4C2E-9A73-6A4DC40962B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54934064"/>
        <c:axId val="1454941552"/>
      </c:barChart>
      <c:catAx>
        <c:axId val="145493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54941552"/>
        <c:crosses val="autoZero"/>
        <c:auto val="1"/>
        <c:lblAlgn val="ctr"/>
        <c:lblOffset val="100"/>
        <c:noMultiLvlLbl val="0"/>
      </c:catAx>
      <c:valAx>
        <c:axId val="145494155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145493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600"/>
              <a:t>Outcome after a successful 1st service in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Dashboard!$A$26</c:f>
              <c:strCache>
                <c:ptCount val="1"/>
                <c:pt idx="0">
                  <c:v>Serving player wins the point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364714972399865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F83-46EB-8C01-2041202C0817}"/>
                </c:ext>
              </c:extLst>
            </c:dLbl>
            <c:dLbl>
              <c:idx val="1"/>
              <c:layout>
                <c:manualLayout>
                  <c:x val="0"/>
                  <c:y val="-7.0578970438555429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F83-46EB-8C01-2041202C0817}"/>
                </c:ext>
              </c:extLst>
            </c:dLbl>
            <c:dLbl>
              <c:idx val="2"/>
              <c:layout>
                <c:manualLayout>
                  <c:x val="-1.0260271365816669E-16"/>
                  <c:y val="1.880000891523837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F83-46EB-8C01-2041202C0817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Dashboard!$B$25:$D$25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Dashboard!$B$26:$D$26</c:f>
              <c:numCache>
                <c:formatCode>0.0%</c:formatCode>
                <c:ptCount val="3"/>
                <c:pt idx="0">
                  <c:v>0.58349705304518662</c:v>
                </c:pt>
                <c:pt idx="1">
                  <c:v>0.56748911465892593</c:v>
                </c:pt>
                <c:pt idx="2">
                  <c:v>0.61702127659574468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3-46EB-8C01-2041202C0817}"/>
            </c:ext>
          </c:extLst>
        </c:ser>
        <c:ser>
          <c:idx val="1"/>
          <c:order val="1"/>
          <c:tx>
            <c:strRef>
              <c:f>Dashboard!$A$27</c:f>
              <c:strCache>
                <c:ptCount val="1"/>
                <c:pt idx="0">
                  <c:v>Receiving player wins the point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647068000980676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F83-46EB-8C01-2041202C0817}"/>
                </c:ext>
              </c:extLst>
            </c:dLbl>
            <c:dLbl>
              <c:idx val="1"/>
              <c:layout>
                <c:manualLayout>
                  <c:x val="-5.1301356829083345E-17"/>
                  <c:y val="-7.0578970438555429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F83-46EB-8C01-2041202C0817}"/>
                </c:ext>
              </c:extLst>
            </c:dLbl>
            <c:dLbl>
              <c:idx val="2"/>
              <c:layout>
                <c:manualLayout>
                  <c:x val="0"/>
                  <c:y val="4.647068000980676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F83-46EB-8C01-2041202C0817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Dashboard!$B$25:$D$25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Dashboard!$B$27:$D$27</c:f>
              <c:numCache>
                <c:formatCode>0.0%</c:formatCode>
                <c:ptCount val="3"/>
                <c:pt idx="0">
                  <c:v>0.33104125736738704</c:v>
                </c:pt>
                <c:pt idx="1">
                  <c:v>0.34542815674891147</c:v>
                </c:pt>
                <c:pt idx="2">
                  <c:v>0.30091185410334348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83-46EB-8C01-2041202C0817}"/>
            </c:ext>
          </c:extLst>
        </c:ser>
        <c:ser>
          <c:idx val="2"/>
          <c:order val="2"/>
          <c:tx>
            <c:strRef>
              <c:f>Dashboard!$A$28</c:f>
              <c:strCache>
                <c:ptCount val="1"/>
                <c:pt idx="0">
                  <c:v>Rally is repeated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1.154151900803105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F83-46EB-8C01-2041202C0817}"/>
                </c:ext>
              </c:extLst>
            </c:dLbl>
            <c:dLbl>
              <c:idx val="1"/>
              <c:layout>
                <c:manualLayout>
                  <c:x val="-1.0260271365816669E-16"/>
                  <c:y val="7.937905364744602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F83-46EB-8C01-2041202C0817}"/>
                </c:ext>
              </c:extLst>
            </c:dLbl>
            <c:dLbl>
              <c:idx val="2"/>
              <c:layout>
                <c:manualLayout>
                  <c:x val="0"/>
                  <c:y val="9.209069769169533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F83-46EB-8C01-2041202C0817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Dashboard!$B$25:$D$25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Dashboard!$B$28:$D$28</c:f>
              <c:numCache>
                <c:formatCode>0.0%</c:formatCode>
                <c:ptCount val="3"/>
                <c:pt idx="0">
                  <c:v>8.5461689587426323E-2</c:v>
                </c:pt>
                <c:pt idx="1">
                  <c:v>8.7082728592162553E-2</c:v>
                </c:pt>
                <c:pt idx="2">
                  <c:v>8.2066869300911893E-2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83-46EB-8C01-2041202C08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54919088"/>
        <c:axId val="1454918672"/>
      </c:barChart>
      <c:catAx>
        <c:axId val="145491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54918672"/>
        <c:crosses val="autoZero"/>
        <c:auto val="1"/>
        <c:lblAlgn val="ctr"/>
        <c:lblOffset val="100"/>
        <c:noMultiLvlLbl val="0"/>
      </c:catAx>
      <c:valAx>
        <c:axId val="14549186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145491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600"/>
              <a:t>Outcome after a successful 2nd service in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Dashboard!$A$42</c:f>
              <c:strCache>
                <c:ptCount val="1"/>
                <c:pt idx="0">
                  <c:v>Serving player wins the point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53666045943206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F23-47D2-AE85-931743A5CDFA}"/>
                </c:ext>
              </c:extLst>
            </c:dLbl>
            <c:dLbl>
              <c:idx val="1"/>
              <c:layout>
                <c:manualLayout>
                  <c:x val="5.1390709052948334E-17"/>
                  <c:y val="-6.8902117289577978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F23-47D2-AE85-931743A5CDFA}"/>
                </c:ext>
              </c:extLst>
            </c:dLbl>
            <c:dLbl>
              <c:idx val="2"/>
              <c:layout>
                <c:manualLayout>
                  <c:x val="-2.8031619666984359E-3"/>
                  <c:y val="-4.67446469401117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F23-47D2-AE85-931743A5CDFA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Dashboard!$B$41:$D$41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Dashboard!$B$42:$D$42</c:f>
              <c:numCache>
                <c:formatCode>0.0%</c:formatCode>
                <c:ptCount val="3"/>
                <c:pt idx="0">
                  <c:v>0.41059602649006621</c:v>
                </c:pt>
                <c:pt idx="1">
                  <c:v>0.40356083086053413</c:v>
                </c:pt>
                <c:pt idx="2">
                  <c:v>0.43103448275862066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23-47D2-AE85-931743A5CDFA}"/>
            </c:ext>
          </c:extLst>
        </c:ser>
        <c:ser>
          <c:idx val="1"/>
          <c:order val="1"/>
          <c:tx>
            <c:strRef>
              <c:f>Dashboard!$A$43</c:f>
              <c:strCache>
                <c:ptCount val="1"/>
                <c:pt idx="0">
                  <c:v>Receiving player wins the point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5.6063239333968718E-3"/>
                  <c:y val="4.536660459432023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F23-47D2-AE85-931743A5CDFA}"/>
                </c:ext>
              </c:extLst>
            </c:dLbl>
            <c:dLbl>
              <c:idx val="1"/>
              <c:layout>
                <c:manualLayout>
                  <c:x val="0"/>
                  <c:y val="-6.8902117289535762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F23-47D2-AE85-931743A5CDFA}"/>
                </c:ext>
              </c:extLst>
            </c:dLbl>
            <c:dLbl>
              <c:idx val="2"/>
              <c:layout>
                <c:manualLayout>
                  <c:x val="2.8031619666983331E-3"/>
                  <c:y val="9.142223036153666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F23-47D2-AE85-931743A5CDFA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Dashboard!$B$41:$D$41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Dashboard!$B$43:$D$43</c:f>
              <c:numCache>
                <c:formatCode>0.0%</c:formatCode>
                <c:ptCount val="3"/>
                <c:pt idx="0">
                  <c:v>0.50993377483443714</c:v>
                </c:pt>
                <c:pt idx="1">
                  <c:v>0.51780415430267057</c:v>
                </c:pt>
                <c:pt idx="2">
                  <c:v>0.48706896551724138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23-47D2-AE85-931743A5CDFA}"/>
            </c:ext>
          </c:extLst>
        </c:ser>
        <c:ser>
          <c:idx val="2"/>
          <c:order val="2"/>
          <c:tx>
            <c:strRef>
              <c:f>Dashboard!$A$44</c:f>
              <c:strCache>
                <c:ptCount val="1"/>
                <c:pt idx="0">
                  <c:v>Rally is repeated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5.1390709052948334E-17"/>
                  <c:y val="4.4532526332386249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F23-47D2-AE85-931743A5CDFA}"/>
                </c:ext>
              </c:extLst>
            </c:dLbl>
            <c:dLbl>
              <c:idx val="1"/>
              <c:layout>
                <c:manualLayout>
                  <c:x val="2.8031619666985387E-3"/>
                  <c:y val="4.223699789848457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F23-47D2-AE85-931743A5CDFA}"/>
                </c:ext>
              </c:extLst>
            </c:dLbl>
            <c:dLbl>
              <c:idx val="2"/>
              <c:layout>
                <c:manualLayout>
                  <c:x val="-1.0278141810589667E-16"/>
                  <c:y val="-3.635130651106960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F23-47D2-AE85-931743A5CDFA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Dashboard!$B$41:$D$41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Dashboard!$B$44:$D$44</c:f>
              <c:numCache>
                <c:formatCode>0.0%</c:formatCode>
                <c:ptCount val="3"/>
                <c:pt idx="0">
                  <c:v>7.9470198675496692E-2</c:v>
                </c:pt>
                <c:pt idx="1">
                  <c:v>7.8635014836795247E-2</c:v>
                </c:pt>
                <c:pt idx="2">
                  <c:v>8.2000000000000003E-2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23-47D2-AE85-931743A5CDF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64271408"/>
        <c:axId val="1464277232"/>
      </c:barChart>
      <c:catAx>
        <c:axId val="146427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64277232"/>
        <c:crosses val="autoZero"/>
        <c:auto val="1"/>
        <c:lblAlgn val="ctr"/>
        <c:lblOffset val="100"/>
        <c:noMultiLvlLbl val="0"/>
      </c:catAx>
      <c:valAx>
        <c:axId val="146427723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146427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247649</xdr:colOff>
      <xdr:row>6</xdr:row>
      <xdr:rowOff>77787</xdr:rowOff>
    </xdr:from>
    <xdr:to>
      <xdr:col>8</xdr:col>
      <xdr:colOff>212724</xdr:colOff>
      <xdr:row>22</xdr:row>
      <xdr:rowOff>104775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D5B3A03B-F6F1-4D52-8253-7ED707E08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542925</xdr:colOff>
      <xdr:row>5</xdr:row>
      <xdr:rowOff>96837</xdr:rowOff>
    </xdr:from>
    <xdr:to>
      <xdr:col>17</xdr:col>
      <xdr:colOff>238125</xdr:colOff>
      <xdr:row>20</xdr:row>
      <xdr:rowOff>131762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CA82DF7C-830B-4ED8-80A0-33D5876E5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265043</xdr:colOff>
      <xdr:row>24</xdr:row>
      <xdr:rowOff>94422</xdr:rowOff>
    </xdr:from>
    <xdr:to>
      <xdr:col>12</xdr:col>
      <xdr:colOff>553001</xdr:colOff>
      <xdr:row>39</xdr:row>
      <xdr:rowOff>104361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93DE86F8-3140-4B6D-B9E4-A5C57BEF9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417305</xdr:colOff>
      <xdr:row>43</xdr:row>
      <xdr:rowOff>94423</xdr:rowOff>
    </xdr:from>
    <xdr:to>
      <xdr:col>12</xdr:col>
      <xdr:colOff>86001</xdr:colOff>
      <xdr:row>58</xdr:row>
      <xdr:rowOff>101187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C0EABE91-7A99-4DF4-9E13-87E15F8AE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rnabás Németh" id="{A8DE236B-73F1-4FB3-9547-D2AD9899D255}" userId="S::barnabas.nemeth@fiteq.org::ade76e8f-6a21-4404-b53f-d4f92cde985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0F85E-9846-4505-BC21-044BE6767F61}" name="Táblázat132" displayName="Táblázat132" ref="A1:O2048" totalsRowShown="0" headerRowDxfId="46" dataDxfId="45">
  <autoFilter ref="A1:O2048" xr:uid="{57CF030B-8878-4578-A030-E5BE89A18830}">
    <filterColumn colId="13">
      <filters>
        <filter val="A"/>
        <filter val="B"/>
      </filters>
    </filterColumn>
  </autoFilter>
  <sortState xmlns:xlrd2="http://schemas.microsoft.com/office/spreadsheetml/2017/richdata2" ref="A2:O829">
    <sortCondition ref="A1:A829"/>
  </sortState>
  <tableColumns count="15">
    <tableColumn id="1" xr3:uid="{C709ADA5-3853-46D5-AFEF-10A4D4668D8C}" name="Date" dataDxfId="44"/>
    <tableColumn id="2" xr3:uid="{1AC00CA0-E7CD-4A4C-94EE-94D06D43364F}" name="Country" dataDxfId="43"/>
    <tableColumn id="3" xr3:uid="{EEB7F72C-AF19-4805-B002-BC21F2180664}" name="Competition name" dataDxfId="42"/>
    <tableColumn id="4" xr3:uid="{AF9B3CA2-03BA-418E-BA17-C88048F17A91}" name="Competition type" dataDxfId="41"/>
    <tableColumn id="9" xr3:uid="{49286298-5ADE-47AE-8E92-C085F1E68122}" name="Court Type" dataDxfId="40"/>
    <tableColumn id="5" xr3:uid="{4FD1996B-D824-4A0F-9CD2-410BF7426902}" name="Category" dataDxfId="39"/>
    <tableColumn id="23" xr3:uid="{871D2E80-3C53-418E-8E57-CF28D33C634C}" name="Competition Stage" dataDxfId="38"/>
    <tableColumn id="25" xr3:uid="{8955D071-D87A-440D-9AEC-792E21324F58}" name="Set number" dataDxfId="37"/>
    <tableColumn id="16" xr3:uid="{7287012E-741F-4C20-97F6-7DD400CB6A70}" name="Rally number" dataDxfId="36"/>
    <tableColumn id="6" xr3:uid="{D5D542EF-2676-42A9-B121-C0E04DA6931C}" name="Player A" dataDxfId="35"/>
    <tableColumn id="7" xr3:uid="{C57E05B3-F073-4C53-9F1E-4999C94EF585}" name="Player B" dataDxfId="34"/>
    <tableColumn id="21" xr3:uid="{40C953EA-05FE-4118-B50A-197D6BA12C6E}" name="Serving Player" dataDxfId="33"/>
    <tableColumn id="14" xr3:uid="{4B2A9A82-FD3C-4A56-84B2-B8996741B1B1}" name="Service" dataDxfId="32"/>
    <tableColumn id="13" xr3:uid="{3C43E177-48C0-4D8C-9E0A-43DB4EFA9700}" name="Point for Player…" dataDxfId="31"/>
    <tableColumn id="24" xr3:uid="{1275AEAE-8A11-4862-99D0-E72B60A9B783}" name="Point type" dataDxfId="3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F3BE6D-1D10-4CC6-9BCC-7A0719DD0C6C}" name="Táblázat13" displayName="Táblázat13" ref="B1:W2" totalsRowShown="0" headerRowDxfId="29" dataDxfId="28">
  <autoFilter ref="B1:W2" xr:uid="{224C0D86-80A4-4FBA-837D-BD0B31AF0E14}"/>
  <tableColumns count="22">
    <tableColumn id="1" xr3:uid="{864C3C60-B927-4308-9BAF-140D6FC5F2D3}" name="Date" dataDxfId="27"/>
    <tableColumn id="2" xr3:uid="{5B7C74F5-2CB1-4763-B098-F3C7CF259083}" name="Country" dataDxfId="26"/>
    <tableColumn id="3" xr3:uid="{25D42BA6-BFED-44D2-B5E6-056B7B5413AD}" name="Competition name" dataDxfId="25"/>
    <tableColumn id="4" xr3:uid="{9BEC2D89-7BD9-4655-A0E2-CAEB75FA6D36}" name="Competition type" dataDxfId="24"/>
    <tableColumn id="11" xr3:uid="{2D076E88-17A8-478C-A4B3-BB3020A066C6}" name="Court type" dataDxfId="23"/>
    <tableColumn id="5" xr3:uid="{AD7FCAB3-3DA8-43D6-AA65-68C01F10240F}" name="Category" dataDxfId="22"/>
    <tableColumn id="23" xr3:uid="{3402BDB8-8FE2-4372-A59F-1D568E69BAA1}" name="Competition Stage" dataDxfId="21"/>
    <tableColumn id="25" xr3:uid="{54987B7F-7490-4801-BCD6-8F8D6A6FCDA2}" name="Set number" dataDxfId="20"/>
    <tableColumn id="6" xr3:uid="{02B80D08-380B-4A25-815C-E248F1B2E3AD}" name="Team A/Player A" dataDxfId="19"/>
    <tableColumn id="7" xr3:uid="{990CCE31-3732-44A7-B43D-2D1C9D9C2ED3}" name="Team A/Player B" dataDxfId="18"/>
    <tableColumn id="8" xr3:uid="{D4CF60BB-EF0B-47FD-80C4-FCFE6BF08182}" name="Team B/Player A" dataDxfId="17"/>
    <tableColumn id="9" xr3:uid="{C62A90DE-666B-49F5-916F-CE143D213DD0}" name="Team B/Player B" dataDxfId="16"/>
    <tableColumn id="21" xr3:uid="{D8F4199E-DC60-4098-B975-44B96701D7A9}" name="Serving Team" dataDxfId="15"/>
    <tableColumn id="10" xr3:uid="{CFD8E95F-DE8D-41B0-9764-4F0F6395819F}" name="Serving player" dataDxfId="14"/>
    <tableColumn id="22" xr3:uid="{4A3571A2-3C94-48A5-8C64-5641F6FC60E1}" name="Receiving player" dataDxfId="13"/>
    <tableColumn id="14" xr3:uid="{F5254178-7ADE-4DF3-9E3F-D00D8B9CC861}" name="Service" dataDxfId="12"/>
    <tableColumn id="13" xr3:uid="{F4787096-FD67-459C-8BDE-092F42866D3A}" name="Point winning Team" dataDxfId="11"/>
    <tableColumn id="24" xr3:uid="{B3E2CC58-7986-448F-A581-B54877139B27}" name="Point type" dataDxfId="10"/>
    <tableColumn id="16" xr3:uid="{42C95ECE-24AE-4BE9-A9DD-B5D21CD30A69}" name="Sum" dataDxfId="9">
      <calculatedColumnFormula>SUM(R2:S2)</calculatedColumnFormula>
    </tableColumn>
    <tableColumn id="18" xr3:uid="{233EA9FB-2BB9-4B0F-834D-1FCCB2ADEAA5}" name="Score A" dataDxfId="8">
      <calculatedColumnFormula>SUM($Z$2:Z2)</calculatedColumnFormula>
    </tableColumn>
    <tableColumn id="19" xr3:uid="{9C8B533A-55E5-4B2C-B72C-4B5F13356975}" name="Score B" dataDxfId="7">
      <calculatedColumnFormula>SUM($AA$2:AA2)</calculatedColumnFormula>
    </tableColumn>
    <tableColumn id="15" xr3:uid="{F5EAA387-DD90-4830-A034-99E0C75DABE4}" name="Data entry evaluation" dataDxfId="6">
      <calculatedColumnFormula>IF(AND(OR(N2="A",N2="B"),OR(O2="A",O2="B"),OR(P2="A",P2="B"),OR(Q2=1,Q2=2,Q2="DF"),OR(R2="A",R2="B",R2="E"),OR(S2="UE",S2="FE",S2="W",S2="E")),"Good","Something is wrong…")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1-04-12T13:14:38.50" personId="{A8DE236B-73F1-4FB3-9547-D2AD9899D255}" id="{3BE37C98-D58E-44AE-ABFE-61D55DDB5B5F}">
    <text>1
2
DF
(edgeball does not matter in this case)</text>
  </threadedComment>
  <threadedComment ref="N1" dT="2021-04-12T13:14:16.53" personId="{A8DE236B-73F1-4FB3-9547-D2AD9899D255}" id="{635D636C-EE55-4236-A642-95BC564B1BF4}">
    <text>A or B</text>
  </threadedComment>
  <threadedComment ref="O1" dT="2021-04-12T12:59:48.29" personId="{A8DE236B-73F1-4FB3-9547-D2AD9899D255}" id="{ED827889-2AE6-4B91-9CC5-D497B14083B9}">
    <text>1. UE: Unforced Error
2. FE: Forced Error
3. W: Winner
4. E: Edgeball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1" dT="2021-04-12T13:14:38.50" personId="{A8DE236B-73F1-4FB3-9547-D2AD9899D255}" id="{EFA6EC5E-5310-4A03-8093-A1EF4A166789}">
    <text>1
2
DF
(edgeball does not matter in this case)</text>
  </threadedComment>
  <threadedComment ref="N1" dT="2021-04-12T13:14:16.53" personId="{A8DE236B-73F1-4FB3-9547-D2AD9899D255}" id="{9BE9909E-FD67-437F-BEBA-8D665E60A7C7}">
    <text>A or B</text>
  </threadedComment>
  <threadedComment ref="O1" dT="2021-04-12T12:59:48.29" personId="{A8DE236B-73F1-4FB3-9547-D2AD9899D255}" id="{8131476A-F9C3-4CDF-B545-15B59DB8DDC8}">
    <text>1. UE: Unforced Error
2. FE: Forced Error
3. W: Winner
4. E: Edgeball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1" dT="2021-04-12T13:14:38.50" personId="{A8DE236B-73F1-4FB3-9547-D2AD9899D255}" id="{0D22CAA6-DF9C-4BCC-A257-626A6DD7E480}">
    <text>1
2
DF
(edgeball does not matter in this case)</text>
  </threadedComment>
  <threadedComment ref="N1" dT="2021-04-12T13:14:16.53" personId="{A8DE236B-73F1-4FB3-9547-D2AD9899D255}" id="{F5E12D51-9F04-4B63-9B40-DE17E0B099D4}">
    <text>A or B</text>
  </threadedComment>
  <threadedComment ref="O1" dT="2021-04-12T12:59:48.29" personId="{A8DE236B-73F1-4FB3-9547-D2AD9899D255}" id="{0394C12F-A90F-4DF0-84E6-C529FEDD89D5}">
    <text>1. UE: Unforced Error
2. FE: Forced Error
3. W: Winner
4. E: Edgeball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A3C5-D730-4D78-9B48-D3B1107BDBE9}">
  <dimension ref="A1:BG2048"/>
  <sheetViews>
    <sheetView tabSelected="1" topLeftCell="K1" zoomScale="55" zoomScaleNormal="55" workbookViewId="0">
      <selection activeCell="P16" sqref="P16"/>
    </sheetView>
  </sheetViews>
  <sheetFormatPr defaultRowHeight="14.5" x14ac:dyDescent="0.35"/>
  <cols>
    <col min="1" max="1" width="11.6328125" customWidth="1"/>
    <col min="2" max="2" width="12.81640625" bestFit="1" customWidth="1"/>
    <col min="3" max="3" width="42.08984375" customWidth="1"/>
    <col min="4" max="4" width="37.54296875" customWidth="1"/>
    <col min="5" max="5" width="15.26953125" customWidth="1"/>
    <col min="6" max="6" width="14.90625" bestFit="1" customWidth="1"/>
    <col min="7" max="7" width="15.1796875" bestFit="1" customWidth="1"/>
    <col min="8" max="8" width="15.1796875" customWidth="1"/>
    <col min="9" max="9" width="18" customWidth="1"/>
    <col min="10" max="10" width="16.54296875" customWidth="1"/>
    <col min="11" max="11" width="17.36328125" customWidth="1"/>
    <col min="12" max="12" width="24" customWidth="1"/>
    <col min="13" max="13" width="24.26953125" customWidth="1"/>
    <col min="14" max="14" width="24.81640625" customWidth="1"/>
    <col min="15" max="15" width="30.08984375" customWidth="1"/>
    <col min="16" max="16" width="24.54296875" customWidth="1"/>
  </cols>
  <sheetData>
    <row r="1" spans="1:15" ht="37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68</v>
      </c>
      <c r="F1" s="1" t="s">
        <v>3</v>
      </c>
      <c r="G1" s="1" t="s">
        <v>27</v>
      </c>
      <c r="H1" s="1" t="s">
        <v>36</v>
      </c>
      <c r="I1" s="1" t="s">
        <v>44</v>
      </c>
      <c r="J1" s="1" t="s">
        <v>9</v>
      </c>
      <c r="K1" s="1" t="s">
        <v>10</v>
      </c>
      <c r="L1" s="1" t="s">
        <v>41</v>
      </c>
      <c r="M1" s="1" t="s">
        <v>38</v>
      </c>
      <c r="N1" s="1" t="s">
        <v>43</v>
      </c>
      <c r="O1" s="1" t="s">
        <v>32</v>
      </c>
    </row>
    <row r="2" spans="1:15" x14ac:dyDescent="0.35">
      <c r="A2" s="4">
        <v>44290</v>
      </c>
      <c r="B2" s="2" t="s">
        <v>76</v>
      </c>
      <c r="C2" s="2" t="s">
        <v>91</v>
      </c>
      <c r="D2" s="2" t="s">
        <v>5</v>
      </c>
      <c r="E2" s="2" t="s">
        <v>58</v>
      </c>
      <c r="F2" s="2" t="s">
        <v>4</v>
      </c>
      <c r="G2" s="2" t="s">
        <v>55</v>
      </c>
      <c r="H2" s="2">
        <v>1</v>
      </c>
      <c r="I2" s="2">
        <v>1</v>
      </c>
      <c r="J2" s="2" t="s">
        <v>80</v>
      </c>
      <c r="K2" s="2" t="s">
        <v>87</v>
      </c>
      <c r="L2" s="2" t="s">
        <v>12</v>
      </c>
      <c r="M2" s="2">
        <v>1</v>
      </c>
      <c r="N2" s="2" t="s">
        <v>12</v>
      </c>
      <c r="O2" s="2" t="s">
        <v>33</v>
      </c>
    </row>
    <row r="3" spans="1:15" x14ac:dyDescent="0.35">
      <c r="A3" s="4">
        <v>44290</v>
      </c>
      <c r="B3" s="2" t="s">
        <v>76</v>
      </c>
      <c r="C3" s="2" t="s">
        <v>91</v>
      </c>
      <c r="D3" s="2" t="s">
        <v>5</v>
      </c>
      <c r="E3" s="2" t="s">
        <v>58</v>
      </c>
      <c r="F3" s="2" t="s">
        <v>4</v>
      </c>
      <c r="G3" s="2" t="s">
        <v>55</v>
      </c>
      <c r="H3" s="2">
        <v>1</v>
      </c>
      <c r="I3" s="2">
        <v>2</v>
      </c>
      <c r="J3" s="2" t="s">
        <v>80</v>
      </c>
      <c r="K3" s="2" t="s">
        <v>87</v>
      </c>
      <c r="L3" s="2" t="s">
        <v>12</v>
      </c>
      <c r="M3" s="2">
        <v>1</v>
      </c>
      <c r="N3" s="2" t="s">
        <v>11</v>
      </c>
      <c r="O3" s="2" t="s">
        <v>33</v>
      </c>
    </row>
    <row r="4" spans="1:15" x14ac:dyDescent="0.35">
      <c r="A4" s="4">
        <v>44290</v>
      </c>
      <c r="B4" s="2" t="s">
        <v>76</v>
      </c>
      <c r="C4" s="2" t="s">
        <v>91</v>
      </c>
      <c r="D4" s="2" t="s">
        <v>5</v>
      </c>
      <c r="E4" s="2" t="s">
        <v>58</v>
      </c>
      <c r="F4" s="2" t="s">
        <v>4</v>
      </c>
      <c r="G4" s="2" t="s">
        <v>55</v>
      </c>
      <c r="H4" s="2">
        <v>1</v>
      </c>
      <c r="I4" s="2">
        <v>3</v>
      </c>
      <c r="J4" s="2" t="s">
        <v>80</v>
      </c>
      <c r="K4" s="2" t="s">
        <v>87</v>
      </c>
      <c r="L4" s="2" t="s">
        <v>12</v>
      </c>
      <c r="M4" s="2">
        <v>1</v>
      </c>
      <c r="N4" s="2" t="s">
        <v>12</v>
      </c>
      <c r="O4" s="2" t="s">
        <v>35</v>
      </c>
    </row>
    <row r="5" spans="1:15" x14ac:dyDescent="0.35">
      <c r="A5" s="4">
        <v>44290</v>
      </c>
      <c r="B5" s="2" t="s">
        <v>76</v>
      </c>
      <c r="C5" s="2" t="s">
        <v>91</v>
      </c>
      <c r="D5" s="2" t="s">
        <v>5</v>
      </c>
      <c r="E5" s="2" t="s">
        <v>58</v>
      </c>
      <c r="F5" s="2" t="s">
        <v>4</v>
      </c>
      <c r="G5" s="2" t="s">
        <v>55</v>
      </c>
      <c r="H5" s="2">
        <v>1</v>
      </c>
      <c r="I5" s="2">
        <v>4</v>
      </c>
      <c r="J5" s="2" t="s">
        <v>80</v>
      </c>
      <c r="K5" s="2" t="s">
        <v>87</v>
      </c>
      <c r="L5" s="2" t="s">
        <v>12</v>
      </c>
      <c r="M5" s="2">
        <v>2</v>
      </c>
      <c r="N5" s="2" t="s">
        <v>11</v>
      </c>
      <c r="O5" s="2" t="s">
        <v>33</v>
      </c>
    </row>
    <row r="6" spans="1:15" x14ac:dyDescent="0.35">
      <c r="A6" s="4">
        <v>44290</v>
      </c>
      <c r="B6" s="2" t="s">
        <v>76</v>
      </c>
      <c r="C6" s="2" t="s">
        <v>91</v>
      </c>
      <c r="D6" s="2" t="s">
        <v>5</v>
      </c>
      <c r="E6" s="2" t="s">
        <v>58</v>
      </c>
      <c r="F6" s="2" t="s">
        <v>4</v>
      </c>
      <c r="G6" s="2" t="s">
        <v>55</v>
      </c>
      <c r="H6" s="2">
        <v>1</v>
      </c>
      <c r="I6" s="2">
        <v>5</v>
      </c>
      <c r="J6" s="2" t="s">
        <v>80</v>
      </c>
      <c r="K6" s="2" t="s">
        <v>87</v>
      </c>
      <c r="L6" s="2" t="s">
        <v>11</v>
      </c>
      <c r="M6" s="2">
        <v>2</v>
      </c>
      <c r="N6" s="2" t="s">
        <v>12</v>
      </c>
      <c r="O6" s="2" t="s">
        <v>33</v>
      </c>
    </row>
    <row r="7" spans="1:15" x14ac:dyDescent="0.35">
      <c r="A7" s="4">
        <v>44290</v>
      </c>
      <c r="B7" s="2" t="s">
        <v>76</v>
      </c>
      <c r="C7" s="2" t="s">
        <v>91</v>
      </c>
      <c r="D7" s="2" t="s">
        <v>5</v>
      </c>
      <c r="E7" s="2" t="s">
        <v>58</v>
      </c>
      <c r="F7" s="2" t="s">
        <v>4</v>
      </c>
      <c r="G7" s="2" t="s">
        <v>55</v>
      </c>
      <c r="H7" s="2">
        <v>1</v>
      </c>
      <c r="I7" s="2">
        <v>6</v>
      </c>
      <c r="J7" s="2" t="s">
        <v>80</v>
      </c>
      <c r="K7" s="2" t="s">
        <v>87</v>
      </c>
      <c r="L7" s="2" t="s">
        <v>11</v>
      </c>
      <c r="M7" s="2">
        <v>1</v>
      </c>
      <c r="N7" s="2" t="s">
        <v>11</v>
      </c>
      <c r="O7" s="2" t="s">
        <v>35</v>
      </c>
    </row>
    <row r="8" spans="1:15" x14ac:dyDescent="0.35">
      <c r="A8" s="4">
        <v>44290</v>
      </c>
      <c r="B8" s="2" t="s">
        <v>76</v>
      </c>
      <c r="C8" s="2" t="s">
        <v>91</v>
      </c>
      <c r="D8" s="2" t="s">
        <v>5</v>
      </c>
      <c r="E8" s="2" t="s">
        <v>58</v>
      </c>
      <c r="F8" s="2" t="s">
        <v>4</v>
      </c>
      <c r="G8" s="2" t="s">
        <v>55</v>
      </c>
      <c r="H8" s="2">
        <v>1</v>
      </c>
      <c r="I8" s="2">
        <v>7</v>
      </c>
      <c r="J8" s="2" t="s">
        <v>80</v>
      </c>
      <c r="K8" s="2" t="s">
        <v>87</v>
      </c>
      <c r="L8" s="2" t="s">
        <v>11</v>
      </c>
      <c r="M8" s="2">
        <v>1</v>
      </c>
      <c r="N8" s="2" t="s">
        <v>11</v>
      </c>
      <c r="O8" s="2" t="s">
        <v>34</v>
      </c>
    </row>
    <row r="9" spans="1:15" x14ac:dyDescent="0.35">
      <c r="A9" s="4">
        <v>44290</v>
      </c>
      <c r="B9" s="2" t="s">
        <v>76</v>
      </c>
      <c r="C9" s="2" t="s">
        <v>91</v>
      </c>
      <c r="D9" s="2" t="s">
        <v>5</v>
      </c>
      <c r="E9" s="2" t="s">
        <v>58</v>
      </c>
      <c r="F9" s="2" t="s">
        <v>4</v>
      </c>
      <c r="G9" s="2" t="s">
        <v>55</v>
      </c>
      <c r="H9" s="2">
        <v>1</v>
      </c>
      <c r="I9" s="2">
        <v>8</v>
      </c>
      <c r="J9" s="2" t="s">
        <v>80</v>
      </c>
      <c r="K9" s="2" t="s">
        <v>87</v>
      </c>
      <c r="L9" s="2" t="s">
        <v>11</v>
      </c>
      <c r="M9" s="2">
        <v>2</v>
      </c>
      <c r="N9" s="2" t="s">
        <v>11</v>
      </c>
      <c r="O9" s="2" t="s">
        <v>33</v>
      </c>
    </row>
    <row r="10" spans="1:15" x14ac:dyDescent="0.35">
      <c r="A10" s="4">
        <v>44290</v>
      </c>
      <c r="B10" s="2" t="s">
        <v>76</v>
      </c>
      <c r="C10" s="2" t="s">
        <v>91</v>
      </c>
      <c r="D10" s="2" t="s">
        <v>5</v>
      </c>
      <c r="E10" s="2" t="s">
        <v>58</v>
      </c>
      <c r="F10" s="2" t="s">
        <v>4</v>
      </c>
      <c r="G10" s="2" t="s">
        <v>55</v>
      </c>
      <c r="H10" s="2">
        <v>1</v>
      </c>
      <c r="I10" s="2">
        <v>9</v>
      </c>
      <c r="J10" s="2" t="s">
        <v>80</v>
      </c>
      <c r="K10" s="2" t="s">
        <v>87</v>
      </c>
      <c r="L10" s="2" t="s">
        <v>12</v>
      </c>
      <c r="M10" s="2">
        <v>1</v>
      </c>
      <c r="N10" s="2" t="s">
        <v>11</v>
      </c>
      <c r="O10" s="2" t="s">
        <v>35</v>
      </c>
    </row>
    <row r="11" spans="1:15" x14ac:dyDescent="0.35">
      <c r="A11" s="4">
        <v>44290</v>
      </c>
      <c r="B11" s="2" t="s">
        <v>76</v>
      </c>
      <c r="C11" s="2" t="s">
        <v>91</v>
      </c>
      <c r="D11" s="2" t="s">
        <v>5</v>
      </c>
      <c r="E11" s="2" t="s">
        <v>58</v>
      </c>
      <c r="F11" s="2" t="s">
        <v>4</v>
      </c>
      <c r="G11" s="2" t="s">
        <v>55</v>
      </c>
      <c r="H11" s="2">
        <v>1</v>
      </c>
      <c r="I11" s="2">
        <v>10</v>
      </c>
      <c r="J11" s="2" t="s">
        <v>80</v>
      </c>
      <c r="K11" s="2" t="s">
        <v>87</v>
      </c>
      <c r="L11" s="2" t="s">
        <v>12</v>
      </c>
      <c r="M11" s="2">
        <v>1</v>
      </c>
      <c r="N11" s="2" t="s">
        <v>12</v>
      </c>
      <c r="O11" s="2" t="s">
        <v>34</v>
      </c>
    </row>
    <row r="12" spans="1:15" x14ac:dyDescent="0.35">
      <c r="A12" s="4">
        <v>44290</v>
      </c>
      <c r="B12" s="2" t="s">
        <v>76</v>
      </c>
      <c r="C12" s="2" t="s">
        <v>91</v>
      </c>
      <c r="D12" s="2" t="s">
        <v>5</v>
      </c>
      <c r="E12" s="2" t="s">
        <v>58</v>
      </c>
      <c r="F12" s="2" t="s">
        <v>4</v>
      </c>
      <c r="G12" s="2" t="s">
        <v>55</v>
      </c>
      <c r="H12" s="2">
        <v>1</v>
      </c>
      <c r="I12" s="2">
        <v>11</v>
      </c>
      <c r="J12" s="2" t="s">
        <v>80</v>
      </c>
      <c r="K12" s="2" t="s">
        <v>87</v>
      </c>
      <c r="L12" s="2" t="s">
        <v>12</v>
      </c>
      <c r="M12" s="2">
        <v>1</v>
      </c>
      <c r="N12" s="2" t="s">
        <v>12</v>
      </c>
      <c r="O12" s="2" t="s">
        <v>33</v>
      </c>
    </row>
    <row r="13" spans="1:15" x14ac:dyDescent="0.35">
      <c r="A13" s="4">
        <v>44290</v>
      </c>
      <c r="B13" s="2" t="s">
        <v>76</v>
      </c>
      <c r="C13" s="2" t="s">
        <v>91</v>
      </c>
      <c r="D13" s="2" t="s">
        <v>5</v>
      </c>
      <c r="E13" s="2" t="s">
        <v>58</v>
      </c>
      <c r="F13" s="2" t="s">
        <v>4</v>
      </c>
      <c r="G13" s="2" t="s">
        <v>55</v>
      </c>
      <c r="H13" s="2">
        <v>1</v>
      </c>
      <c r="I13" s="2">
        <v>12</v>
      </c>
      <c r="J13" s="2" t="s">
        <v>80</v>
      </c>
      <c r="K13" s="2" t="s">
        <v>87</v>
      </c>
      <c r="L13" s="2" t="s">
        <v>12</v>
      </c>
      <c r="M13" s="2">
        <v>1</v>
      </c>
      <c r="N13" s="2" t="s">
        <v>11</v>
      </c>
      <c r="O13" s="2" t="s">
        <v>33</v>
      </c>
    </row>
    <row r="14" spans="1:15" x14ac:dyDescent="0.35">
      <c r="A14" s="4">
        <v>44290</v>
      </c>
      <c r="B14" s="2" t="s">
        <v>76</v>
      </c>
      <c r="C14" s="2" t="s">
        <v>91</v>
      </c>
      <c r="D14" s="2" t="s">
        <v>5</v>
      </c>
      <c r="E14" s="2" t="s">
        <v>58</v>
      </c>
      <c r="F14" s="2" t="s">
        <v>4</v>
      </c>
      <c r="G14" s="2" t="s">
        <v>55</v>
      </c>
      <c r="H14" s="2">
        <v>1</v>
      </c>
      <c r="I14" s="2">
        <v>13</v>
      </c>
      <c r="J14" s="2" t="s">
        <v>80</v>
      </c>
      <c r="K14" s="2" t="s">
        <v>87</v>
      </c>
      <c r="L14" s="2" t="s">
        <v>11</v>
      </c>
      <c r="M14" s="2">
        <v>2</v>
      </c>
      <c r="N14" s="2" t="s">
        <v>11</v>
      </c>
      <c r="O14" s="2" t="s">
        <v>34</v>
      </c>
    </row>
    <row r="15" spans="1:15" x14ac:dyDescent="0.35">
      <c r="A15" s="4">
        <v>44290</v>
      </c>
      <c r="B15" s="2" t="s">
        <v>76</v>
      </c>
      <c r="C15" s="2" t="s">
        <v>91</v>
      </c>
      <c r="D15" s="2" t="s">
        <v>5</v>
      </c>
      <c r="E15" s="2" t="s">
        <v>58</v>
      </c>
      <c r="F15" s="2" t="s">
        <v>4</v>
      </c>
      <c r="G15" s="2" t="s">
        <v>55</v>
      </c>
      <c r="H15" s="2">
        <v>1</v>
      </c>
      <c r="I15" s="2">
        <v>14</v>
      </c>
      <c r="J15" s="2" t="s">
        <v>80</v>
      </c>
      <c r="K15" s="2" t="s">
        <v>87</v>
      </c>
      <c r="L15" s="2" t="s">
        <v>11</v>
      </c>
      <c r="M15" s="2">
        <v>1</v>
      </c>
      <c r="N15" s="2" t="s">
        <v>11</v>
      </c>
      <c r="O15" s="2" t="s">
        <v>33</v>
      </c>
    </row>
    <row r="16" spans="1:15" x14ac:dyDescent="0.35">
      <c r="A16" s="4">
        <v>44290</v>
      </c>
      <c r="B16" s="2" t="s">
        <v>76</v>
      </c>
      <c r="C16" s="2" t="s">
        <v>91</v>
      </c>
      <c r="D16" s="2" t="s">
        <v>5</v>
      </c>
      <c r="E16" s="2" t="s">
        <v>58</v>
      </c>
      <c r="F16" s="2" t="s">
        <v>4</v>
      </c>
      <c r="G16" s="2" t="s">
        <v>55</v>
      </c>
      <c r="H16" s="2">
        <v>1</v>
      </c>
      <c r="I16" s="2">
        <v>15</v>
      </c>
      <c r="J16" s="2" t="s">
        <v>80</v>
      </c>
      <c r="K16" s="2" t="s">
        <v>87</v>
      </c>
      <c r="L16" s="2" t="s">
        <v>11</v>
      </c>
      <c r="M16" s="2">
        <v>2</v>
      </c>
      <c r="N16" s="2" t="s">
        <v>11</v>
      </c>
      <c r="O16" s="2" t="s">
        <v>34</v>
      </c>
    </row>
    <row r="17" spans="1:15" x14ac:dyDescent="0.35">
      <c r="A17" s="4">
        <v>44290</v>
      </c>
      <c r="B17" s="2" t="s">
        <v>76</v>
      </c>
      <c r="C17" s="2" t="s">
        <v>91</v>
      </c>
      <c r="D17" s="2" t="s">
        <v>5</v>
      </c>
      <c r="E17" s="2" t="s">
        <v>58</v>
      </c>
      <c r="F17" s="2" t="s">
        <v>4</v>
      </c>
      <c r="G17" s="2" t="s">
        <v>55</v>
      </c>
      <c r="H17" s="2">
        <v>1</v>
      </c>
      <c r="I17" s="2">
        <v>16</v>
      </c>
      <c r="J17" s="2" t="s">
        <v>80</v>
      </c>
      <c r="K17" s="2" t="s">
        <v>87</v>
      </c>
      <c r="L17" s="2" t="s">
        <v>11</v>
      </c>
      <c r="M17" s="2">
        <v>1</v>
      </c>
      <c r="N17" s="2" t="s">
        <v>11</v>
      </c>
      <c r="O17" s="2" t="s">
        <v>34</v>
      </c>
    </row>
    <row r="18" spans="1:15" x14ac:dyDescent="0.35">
      <c r="A18" s="4">
        <v>44290</v>
      </c>
      <c r="B18" s="2" t="s">
        <v>76</v>
      </c>
      <c r="C18" s="2" t="s">
        <v>91</v>
      </c>
      <c r="D18" s="2" t="s">
        <v>5</v>
      </c>
      <c r="E18" s="2" t="s">
        <v>58</v>
      </c>
      <c r="F18" s="2" t="s">
        <v>4</v>
      </c>
      <c r="G18" s="2" t="s">
        <v>55</v>
      </c>
      <c r="H18" s="2">
        <v>1</v>
      </c>
      <c r="I18" s="2">
        <v>17</v>
      </c>
      <c r="J18" s="2" t="s">
        <v>80</v>
      </c>
      <c r="K18" s="2" t="s">
        <v>87</v>
      </c>
      <c r="L18" s="2" t="s">
        <v>12</v>
      </c>
      <c r="M18" s="2">
        <v>1</v>
      </c>
      <c r="N18" s="2" t="s">
        <v>11</v>
      </c>
      <c r="O18" s="2" t="s">
        <v>34</v>
      </c>
    </row>
    <row r="19" spans="1:15" x14ac:dyDescent="0.35">
      <c r="A19" s="4">
        <v>44290</v>
      </c>
      <c r="B19" s="2" t="s">
        <v>76</v>
      </c>
      <c r="C19" s="2" t="s">
        <v>91</v>
      </c>
      <c r="D19" s="2" t="s">
        <v>5</v>
      </c>
      <c r="E19" s="2" t="s">
        <v>58</v>
      </c>
      <c r="F19" s="2" t="s">
        <v>4</v>
      </c>
      <c r="G19" s="2" t="s">
        <v>55</v>
      </c>
      <c r="H19" s="2">
        <v>2</v>
      </c>
      <c r="I19" s="2">
        <v>1</v>
      </c>
      <c r="J19" s="2" t="s">
        <v>80</v>
      </c>
      <c r="K19" s="2" t="s">
        <v>87</v>
      </c>
      <c r="L19" s="2" t="s">
        <v>11</v>
      </c>
      <c r="M19" s="2">
        <v>1</v>
      </c>
      <c r="N19" s="2" t="s">
        <v>11</v>
      </c>
      <c r="O19" s="2" t="s">
        <v>33</v>
      </c>
    </row>
    <row r="20" spans="1:15" x14ac:dyDescent="0.35">
      <c r="A20" s="4">
        <v>44290</v>
      </c>
      <c r="B20" s="2" t="s">
        <v>76</v>
      </c>
      <c r="C20" s="2" t="s">
        <v>91</v>
      </c>
      <c r="D20" s="2" t="s">
        <v>5</v>
      </c>
      <c r="E20" s="2" t="s">
        <v>58</v>
      </c>
      <c r="F20" s="2" t="s">
        <v>4</v>
      </c>
      <c r="G20" s="2" t="s">
        <v>55</v>
      </c>
      <c r="H20" s="2">
        <v>2</v>
      </c>
      <c r="I20" s="2">
        <v>2</v>
      </c>
      <c r="J20" s="2" t="s">
        <v>80</v>
      </c>
      <c r="K20" s="2" t="s">
        <v>87</v>
      </c>
      <c r="L20" s="2" t="s">
        <v>11</v>
      </c>
      <c r="M20" s="2">
        <v>2</v>
      </c>
      <c r="N20" s="2" t="s">
        <v>11</v>
      </c>
      <c r="O20" s="2" t="s">
        <v>33</v>
      </c>
    </row>
    <row r="21" spans="1:15" x14ac:dyDescent="0.35">
      <c r="A21" s="4">
        <v>44290</v>
      </c>
      <c r="B21" s="2" t="s">
        <v>76</v>
      </c>
      <c r="C21" s="2" t="s">
        <v>91</v>
      </c>
      <c r="D21" s="2" t="s">
        <v>5</v>
      </c>
      <c r="E21" s="2" t="s">
        <v>58</v>
      </c>
      <c r="F21" s="2" t="s">
        <v>4</v>
      </c>
      <c r="G21" s="2" t="s">
        <v>55</v>
      </c>
      <c r="H21" s="2">
        <v>2</v>
      </c>
      <c r="I21" s="2">
        <v>3</v>
      </c>
      <c r="J21" s="2" t="s">
        <v>80</v>
      </c>
      <c r="K21" s="2" t="s">
        <v>87</v>
      </c>
      <c r="L21" s="2" t="s">
        <v>11</v>
      </c>
      <c r="M21" s="2">
        <v>1</v>
      </c>
      <c r="N21" s="2" t="s">
        <v>12</v>
      </c>
      <c r="O21" s="2" t="s">
        <v>34</v>
      </c>
    </row>
    <row r="22" spans="1:15" x14ac:dyDescent="0.35">
      <c r="A22" s="4">
        <v>44290</v>
      </c>
      <c r="B22" s="2" t="s">
        <v>76</v>
      </c>
      <c r="C22" s="2" t="s">
        <v>91</v>
      </c>
      <c r="D22" s="2" t="s">
        <v>5</v>
      </c>
      <c r="E22" s="2" t="s">
        <v>58</v>
      </c>
      <c r="F22" s="2" t="s">
        <v>4</v>
      </c>
      <c r="G22" s="2" t="s">
        <v>55</v>
      </c>
      <c r="H22" s="2">
        <v>2</v>
      </c>
      <c r="I22" s="2">
        <v>4</v>
      </c>
      <c r="J22" s="2" t="s">
        <v>80</v>
      </c>
      <c r="K22" s="2" t="s">
        <v>87</v>
      </c>
      <c r="L22" s="2" t="s">
        <v>11</v>
      </c>
      <c r="M22" s="2">
        <v>1</v>
      </c>
      <c r="N22" s="2" t="s">
        <v>11</v>
      </c>
      <c r="O22" s="2" t="s">
        <v>33</v>
      </c>
    </row>
    <row r="23" spans="1:15" x14ac:dyDescent="0.35">
      <c r="A23" s="4">
        <v>44290</v>
      </c>
      <c r="B23" s="2" t="s">
        <v>76</v>
      </c>
      <c r="C23" s="2" t="s">
        <v>91</v>
      </c>
      <c r="D23" s="2" t="s">
        <v>5</v>
      </c>
      <c r="E23" s="2" t="s">
        <v>58</v>
      </c>
      <c r="F23" s="2" t="s">
        <v>4</v>
      </c>
      <c r="G23" s="2" t="s">
        <v>55</v>
      </c>
      <c r="H23" s="2">
        <v>2</v>
      </c>
      <c r="I23" s="2">
        <v>5</v>
      </c>
      <c r="J23" s="2" t="s">
        <v>80</v>
      </c>
      <c r="K23" s="2" t="s">
        <v>87</v>
      </c>
      <c r="L23" s="2" t="s">
        <v>12</v>
      </c>
      <c r="M23" s="2">
        <v>1</v>
      </c>
      <c r="N23" s="2" t="s">
        <v>12</v>
      </c>
      <c r="O23" s="2" t="s">
        <v>35</v>
      </c>
    </row>
    <row r="24" spans="1:15" x14ac:dyDescent="0.35">
      <c r="A24" s="4">
        <v>44290</v>
      </c>
      <c r="B24" s="2" t="s">
        <v>76</v>
      </c>
      <c r="C24" s="2" t="s">
        <v>91</v>
      </c>
      <c r="D24" s="2" t="s">
        <v>5</v>
      </c>
      <c r="E24" s="2" t="s">
        <v>58</v>
      </c>
      <c r="F24" s="2" t="s">
        <v>4</v>
      </c>
      <c r="G24" s="2" t="s">
        <v>55</v>
      </c>
      <c r="H24" s="2">
        <v>2</v>
      </c>
      <c r="I24" s="2">
        <v>6</v>
      </c>
      <c r="J24" s="2" t="s">
        <v>80</v>
      </c>
      <c r="K24" s="2" t="s">
        <v>87</v>
      </c>
      <c r="L24" s="2" t="s">
        <v>12</v>
      </c>
      <c r="M24" s="2">
        <v>1</v>
      </c>
      <c r="N24" s="2" t="s">
        <v>11</v>
      </c>
      <c r="O24" s="2" t="s">
        <v>34</v>
      </c>
    </row>
    <row r="25" spans="1:15" x14ac:dyDescent="0.35">
      <c r="A25" s="4">
        <v>44290</v>
      </c>
      <c r="B25" s="2" t="s">
        <v>76</v>
      </c>
      <c r="C25" s="2" t="s">
        <v>91</v>
      </c>
      <c r="D25" s="2" t="s">
        <v>5</v>
      </c>
      <c r="E25" s="2" t="s">
        <v>58</v>
      </c>
      <c r="F25" s="2" t="s">
        <v>4</v>
      </c>
      <c r="G25" s="2" t="s">
        <v>55</v>
      </c>
      <c r="H25" s="2">
        <v>2</v>
      </c>
      <c r="I25" s="2">
        <v>7</v>
      </c>
      <c r="J25" s="2" t="s">
        <v>80</v>
      </c>
      <c r="K25" s="2" t="s">
        <v>87</v>
      </c>
      <c r="L25" s="2" t="s">
        <v>12</v>
      </c>
      <c r="M25" s="2">
        <v>1</v>
      </c>
      <c r="N25" s="2" t="s">
        <v>12</v>
      </c>
      <c r="O25" s="2" t="s">
        <v>33</v>
      </c>
    </row>
    <row r="26" spans="1:15" hidden="1" x14ac:dyDescent="0.35">
      <c r="A26" s="4">
        <v>44290</v>
      </c>
      <c r="B26" s="2" t="s">
        <v>76</v>
      </c>
      <c r="C26" s="2" t="s">
        <v>91</v>
      </c>
      <c r="D26" s="2" t="s">
        <v>5</v>
      </c>
      <c r="E26" s="2" t="s">
        <v>58</v>
      </c>
      <c r="F26" s="2" t="s">
        <v>4</v>
      </c>
      <c r="G26" s="2" t="s">
        <v>55</v>
      </c>
      <c r="H26" s="2">
        <v>2</v>
      </c>
      <c r="I26" s="2">
        <v>8</v>
      </c>
      <c r="J26" s="2" t="s">
        <v>80</v>
      </c>
      <c r="K26" s="2" t="s">
        <v>87</v>
      </c>
      <c r="L26" s="2" t="s">
        <v>12</v>
      </c>
      <c r="M26" s="2">
        <v>1</v>
      </c>
      <c r="N26" s="2" t="s">
        <v>40</v>
      </c>
      <c r="O26" s="2" t="s">
        <v>40</v>
      </c>
    </row>
    <row r="27" spans="1:15" x14ac:dyDescent="0.35">
      <c r="A27" s="4">
        <v>44290</v>
      </c>
      <c r="B27" s="2" t="s">
        <v>76</v>
      </c>
      <c r="C27" s="2" t="s">
        <v>91</v>
      </c>
      <c r="D27" s="2" t="s">
        <v>5</v>
      </c>
      <c r="E27" s="2" t="s">
        <v>58</v>
      </c>
      <c r="F27" s="2" t="s">
        <v>4</v>
      </c>
      <c r="G27" s="2" t="s">
        <v>55</v>
      </c>
      <c r="H27" s="2">
        <v>2</v>
      </c>
      <c r="I27" s="2">
        <v>9</v>
      </c>
      <c r="J27" s="2" t="s">
        <v>80</v>
      </c>
      <c r="K27" s="2" t="s">
        <v>87</v>
      </c>
      <c r="L27" s="2" t="s">
        <v>12</v>
      </c>
      <c r="M27" s="2">
        <v>2</v>
      </c>
      <c r="N27" s="2" t="s">
        <v>12</v>
      </c>
      <c r="O27" s="2" t="s">
        <v>34</v>
      </c>
    </row>
    <row r="28" spans="1:15" x14ac:dyDescent="0.35">
      <c r="A28" s="4">
        <v>44290</v>
      </c>
      <c r="B28" s="2" t="s">
        <v>76</v>
      </c>
      <c r="C28" s="2" t="s">
        <v>91</v>
      </c>
      <c r="D28" s="2" t="s">
        <v>5</v>
      </c>
      <c r="E28" s="2" t="s">
        <v>58</v>
      </c>
      <c r="F28" s="2" t="s">
        <v>4</v>
      </c>
      <c r="G28" s="2" t="s">
        <v>55</v>
      </c>
      <c r="H28" s="2">
        <v>2</v>
      </c>
      <c r="I28" s="2">
        <v>10</v>
      </c>
      <c r="J28" s="2" t="s">
        <v>80</v>
      </c>
      <c r="K28" s="2" t="s">
        <v>87</v>
      </c>
      <c r="L28" s="2" t="s">
        <v>11</v>
      </c>
      <c r="M28" s="2">
        <v>2</v>
      </c>
      <c r="N28" s="2" t="s">
        <v>12</v>
      </c>
      <c r="O28" s="2" t="s">
        <v>33</v>
      </c>
    </row>
    <row r="29" spans="1:15" x14ac:dyDescent="0.35">
      <c r="A29" s="4">
        <v>44290</v>
      </c>
      <c r="B29" s="2" t="s">
        <v>76</v>
      </c>
      <c r="C29" s="2" t="s">
        <v>91</v>
      </c>
      <c r="D29" s="2" t="s">
        <v>5</v>
      </c>
      <c r="E29" s="2" t="s">
        <v>58</v>
      </c>
      <c r="F29" s="2" t="s">
        <v>4</v>
      </c>
      <c r="G29" s="2" t="s">
        <v>55</v>
      </c>
      <c r="H29" s="2">
        <v>2</v>
      </c>
      <c r="I29" s="2">
        <v>11</v>
      </c>
      <c r="J29" s="2" t="s">
        <v>80</v>
      </c>
      <c r="K29" s="2" t="s">
        <v>87</v>
      </c>
      <c r="L29" s="2" t="s">
        <v>11</v>
      </c>
      <c r="M29" s="2">
        <v>2</v>
      </c>
      <c r="N29" s="2" t="s">
        <v>11</v>
      </c>
      <c r="O29" s="2" t="s">
        <v>34</v>
      </c>
    </row>
    <row r="30" spans="1:15" hidden="1" x14ac:dyDescent="0.35">
      <c r="A30" s="4">
        <v>44290</v>
      </c>
      <c r="B30" s="2" t="s">
        <v>76</v>
      </c>
      <c r="C30" s="2" t="s">
        <v>91</v>
      </c>
      <c r="D30" s="2" t="s">
        <v>5</v>
      </c>
      <c r="E30" s="2" t="s">
        <v>58</v>
      </c>
      <c r="F30" s="2" t="s">
        <v>4</v>
      </c>
      <c r="G30" s="2" t="s">
        <v>55</v>
      </c>
      <c r="H30" s="2">
        <v>2</v>
      </c>
      <c r="I30" s="2">
        <v>12</v>
      </c>
      <c r="J30" s="2" t="s">
        <v>80</v>
      </c>
      <c r="K30" s="2" t="s">
        <v>87</v>
      </c>
      <c r="L30" s="2" t="s">
        <v>11</v>
      </c>
      <c r="M30" s="2">
        <v>1</v>
      </c>
      <c r="N30" s="2" t="s">
        <v>40</v>
      </c>
      <c r="O30" s="2" t="s">
        <v>40</v>
      </c>
    </row>
    <row r="31" spans="1:15" x14ac:dyDescent="0.35">
      <c r="A31" s="4">
        <v>44290</v>
      </c>
      <c r="B31" s="2" t="s">
        <v>76</v>
      </c>
      <c r="C31" s="2" t="s">
        <v>91</v>
      </c>
      <c r="D31" s="2" t="s">
        <v>5</v>
      </c>
      <c r="E31" s="2" t="s">
        <v>58</v>
      </c>
      <c r="F31" s="2" t="s">
        <v>4</v>
      </c>
      <c r="G31" s="2" t="s">
        <v>55</v>
      </c>
      <c r="H31" s="2">
        <v>2</v>
      </c>
      <c r="I31" s="2">
        <v>13</v>
      </c>
      <c r="J31" s="2" t="s">
        <v>80</v>
      </c>
      <c r="K31" s="2" t="s">
        <v>87</v>
      </c>
      <c r="L31" s="2" t="s">
        <v>11</v>
      </c>
      <c r="M31" s="2">
        <v>1</v>
      </c>
      <c r="N31" s="2" t="s">
        <v>11</v>
      </c>
      <c r="O31" s="2" t="s">
        <v>34</v>
      </c>
    </row>
    <row r="32" spans="1:15" x14ac:dyDescent="0.35">
      <c r="A32" s="4">
        <v>44290</v>
      </c>
      <c r="B32" s="2" t="s">
        <v>76</v>
      </c>
      <c r="C32" s="2" t="s">
        <v>91</v>
      </c>
      <c r="D32" s="2" t="s">
        <v>5</v>
      </c>
      <c r="E32" s="2" t="s">
        <v>58</v>
      </c>
      <c r="F32" s="2" t="s">
        <v>4</v>
      </c>
      <c r="G32" s="2" t="s">
        <v>55</v>
      </c>
      <c r="H32" s="2">
        <v>2</v>
      </c>
      <c r="I32" s="2">
        <v>14</v>
      </c>
      <c r="J32" s="2" t="s">
        <v>80</v>
      </c>
      <c r="K32" s="2" t="s">
        <v>87</v>
      </c>
      <c r="L32" s="2" t="s">
        <v>11</v>
      </c>
      <c r="M32" s="2">
        <v>1</v>
      </c>
      <c r="N32" s="2" t="s">
        <v>12</v>
      </c>
      <c r="O32" s="2" t="s">
        <v>35</v>
      </c>
    </row>
    <row r="33" spans="1:15" x14ac:dyDescent="0.35">
      <c r="A33" s="4">
        <v>44290</v>
      </c>
      <c r="B33" s="2" t="s">
        <v>76</v>
      </c>
      <c r="C33" s="2" t="s">
        <v>91</v>
      </c>
      <c r="D33" s="2" t="s">
        <v>5</v>
      </c>
      <c r="E33" s="2" t="s">
        <v>58</v>
      </c>
      <c r="F33" s="2" t="s">
        <v>4</v>
      </c>
      <c r="G33" s="2" t="s">
        <v>55</v>
      </c>
      <c r="H33" s="2">
        <v>2</v>
      </c>
      <c r="I33" s="2">
        <v>15</v>
      </c>
      <c r="J33" s="2" t="s">
        <v>80</v>
      </c>
      <c r="K33" s="2" t="s">
        <v>87</v>
      </c>
      <c r="L33" s="2" t="s">
        <v>12</v>
      </c>
      <c r="M33" s="2">
        <v>1</v>
      </c>
      <c r="N33" s="2" t="s">
        <v>12</v>
      </c>
      <c r="O33" s="2" t="s">
        <v>35</v>
      </c>
    </row>
    <row r="34" spans="1:15" x14ac:dyDescent="0.35">
      <c r="A34" s="4">
        <v>44290</v>
      </c>
      <c r="B34" s="2" t="s">
        <v>76</v>
      </c>
      <c r="C34" s="2" t="s">
        <v>91</v>
      </c>
      <c r="D34" s="2" t="s">
        <v>5</v>
      </c>
      <c r="E34" s="2" t="s">
        <v>58</v>
      </c>
      <c r="F34" s="2" t="s">
        <v>4</v>
      </c>
      <c r="G34" s="2" t="s">
        <v>55</v>
      </c>
      <c r="H34" s="2">
        <v>2</v>
      </c>
      <c r="I34" s="2">
        <v>16</v>
      </c>
      <c r="J34" s="2" t="s">
        <v>80</v>
      </c>
      <c r="K34" s="2" t="s">
        <v>87</v>
      </c>
      <c r="L34" s="2" t="s">
        <v>12</v>
      </c>
      <c r="M34" s="2">
        <v>1</v>
      </c>
      <c r="N34" s="2" t="s">
        <v>12</v>
      </c>
      <c r="O34" s="2" t="s">
        <v>34</v>
      </c>
    </row>
    <row r="35" spans="1:15" x14ac:dyDescent="0.35">
      <c r="A35" s="4">
        <v>44290</v>
      </c>
      <c r="B35" s="2" t="s">
        <v>76</v>
      </c>
      <c r="C35" s="2" t="s">
        <v>91</v>
      </c>
      <c r="D35" s="2" t="s">
        <v>5</v>
      </c>
      <c r="E35" s="2" t="s">
        <v>58</v>
      </c>
      <c r="F35" s="2" t="s">
        <v>4</v>
      </c>
      <c r="G35" s="2" t="s">
        <v>55</v>
      </c>
      <c r="H35" s="2">
        <v>2</v>
      </c>
      <c r="I35" s="2">
        <v>17</v>
      </c>
      <c r="J35" s="2" t="s">
        <v>80</v>
      </c>
      <c r="K35" s="2" t="s">
        <v>87</v>
      </c>
      <c r="L35" s="2" t="s">
        <v>12</v>
      </c>
      <c r="M35" s="2">
        <v>2</v>
      </c>
      <c r="N35" s="2" t="s">
        <v>11</v>
      </c>
      <c r="O35" s="2" t="s">
        <v>34</v>
      </c>
    </row>
    <row r="36" spans="1:15" x14ac:dyDescent="0.35">
      <c r="A36" s="4">
        <v>44290</v>
      </c>
      <c r="B36" s="2" t="s">
        <v>76</v>
      </c>
      <c r="C36" s="2" t="s">
        <v>91</v>
      </c>
      <c r="D36" s="2" t="s">
        <v>5</v>
      </c>
      <c r="E36" s="2" t="s">
        <v>58</v>
      </c>
      <c r="F36" s="2" t="s">
        <v>4</v>
      </c>
      <c r="G36" s="2" t="s">
        <v>55</v>
      </c>
      <c r="H36" s="2">
        <v>2</v>
      </c>
      <c r="I36" s="2">
        <v>18</v>
      </c>
      <c r="J36" s="2" t="s">
        <v>80</v>
      </c>
      <c r="K36" s="2" t="s">
        <v>87</v>
      </c>
      <c r="L36" s="2" t="s">
        <v>12</v>
      </c>
      <c r="M36" s="2">
        <v>2</v>
      </c>
      <c r="N36" s="2" t="s">
        <v>11</v>
      </c>
      <c r="O36" s="2" t="s">
        <v>35</v>
      </c>
    </row>
    <row r="37" spans="1:15" x14ac:dyDescent="0.35">
      <c r="A37" s="4">
        <v>44290</v>
      </c>
      <c r="B37" s="2" t="s">
        <v>76</v>
      </c>
      <c r="C37" s="2" t="s">
        <v>91</v>
      </c>
      <c r="D37" s="2" t="s">
        <v>5</v>
      </c>
      <c r="E37" s="2" t="s">
        <v>58</v>
      </c>
      <c r="F37" s="2" t="s">
        <v>4</v>
      </c>
      <c r="G37" s="2" t="s">
        <v>55</v>
      </c>
      <c r="H37" s="2">
        <v>2</v>
      </c>
      <c r="I37" s="2">
        <v>19</v>
      </c>
      <c r="J37" s="2" t="s">
        <v>80</v>
      </c>
      <c r="K37" s="2" t="s">
        <v>87</v>
      </c>
      <c r="L37" s="2" t="s">
        <v>11</v>
      </c>
      <c r="M37" s="2">
        <v>1</v>
      </c>
      <c r="N37" s="2" t="s">
        <v>11</v>
      </c>
      <c r="O37" s="2" t="s">
        <v>33</v>
      </c>
    </row>
    <row r="38" spans="1:15" x14ac:dyDescent="0.35">
      <c r="A38" s="4">
        <v>44290</v>
      </c>
      <c r="B38" s="2" t="s">
        <v>76</v>
      </c>
      <c r="C38" s="2" t="s">
        <v>91</v>
      </c>
      <c r="D38" s="2" t="s">
        <v>5</v>
      </c>
      <c r="E38" s="2" t="s">
        <v>58</v>
      </c>
      <c r="F38" s="2" t="s">
        <v>4</v>
      </c>
      <c r="G38" s="2" t="s">
        <v>55</v>
      </c>
      <c r="H38" s="2">
        <v>2</v>
      </c>
      <c r="I38" s="2">
        <v>20</v>
      </c>
      <c r="J38" s="2" t="s">
        <v>80</v>
      </c>
      <c r="K38" s="2" t="s">
        <v>87</v>
      </c>
      <c r="L38" s="2" t="s">
        <v>11</v>
      </c>
      <c r="M38" s="2">
        <v>1</v>
      </c>
      <c r="N38" s="2" t="s">
        <v>12</v>
      </c>
      <c r="O38" s="2" t="s">
        <v>33</v>
      </c>
    </row>
    <row r="39" spans="1:15" x14ac:dyDescent="0.35">
      <c r="A39" s="4">
        <v>44290</v>
      </c>
      <c r="B39" s="2" t="s">
        <v>76</v>
      </c>
      <c r="C39" s="2" t="s">
        <v>91</v>
      </c>
      <c r="D39" s="2" t="s">
        <v>5</v>
      </c>
      <c r="E39" s="2" t="s">
        <v>58</v>
      </c>
      <c r="F39" s="2" t="s">
        <v>4</v>
      </c>
      <c r="G39" s="2" t="s">
        <v>55</v>
      </c>
      <c r="H39" s="2">
        <v>2</v>
      </c>
      <c r="I39" s="2">
        <v>21</v>
      </c>
      <c r="J39" s="2" t="s">
        <v>80</v>
      </c>
      <c r="K39" s="2" t="s">
        <v>87</v>
      </c>
      <c r="L39" s="2" t="s">
        <v>11</v>
      </c>
      <c r="M39" s="2">
        <v>2</v>
      </c>
      <c r="N39" s="2" t="s">
        <v>11</v>
      </c>
      <c r="O39" s="2" t="s">
        <v>33</v>
      </c>
    </row>
    <row r="40" spans="1:15" x14ac:dyDescent="0.35">
      <c r="A40" s="4">
        <v>44290</v>
      </c>
      <c r="B40" s="2" t="s">
        <v>76</v>
      </c>
      <c r="C40" s="2" t="s">
        <v>91</v>
      </c>
      <c r="D40" s="2" t="s">
        <v>5</v>
      </c>
      <c r="E40" s="2" t="s">
        <v>58</v>
      </c>
      <c r="F40" s="2" t="s">
        <v>4</v>
      </c>
      <c r="G40" s="2" t="s">
        <v>55</v>
      </c>
      <c r="H40" s="2">
        <v>2</v>
      </c>
      <c r="I40" s="2">
        <v>22</v>
      </c>
      <c r="J40" s="2" t="s">
        <v>80</v>
      </c>
      <c r="K40" s="2" t="s">
        <v>87</v>
      </c>
      <c r="L40" s="2" t="s">
        <v>11</v>
      </c>
      <c r="M40" s="2">
        <v>2</v>
      </c>
      <c r="N40" s="2" t="s">
        <v>12</v>
      </c>
      <c r="O40" s="2" t="s">
        <v>34</v>
      </c>
    </row>
    <row r="41" spans="1:15" x14ac:dyDescent="0.35">
      <c r="A41" s="4">
        <v>44290</v>
      </c>
      <c r="B41" s="2" t="s">
        <v>76</v>
      </c>
      <c r="C41" s="2" t="s">
        <v>91</v>
      </c>
      <c r="D41" s="2" t="s">
        <v>5</v>
      </c>
      <c r="E41" s="2" t="s">
        <v>58</v>
      </c>
      <c r="F41" s="2" t="s">
        <v>4</v>
      </c>
      <c r="G41" s="2" t="s">
        <v>55</v>
      </c>
      <c r="H41" s="2">
        <v>2</v>
      </c>
      <c r="I41" s="2">
        <v>23</v>
      </c>
      <c r="J41" s="2" t="s">
        <v>80</v>
      </c>
      <c r="K41" s="2" t="s">
        <v>87</v>
      </c>
      <c r="L41" s="2" t="s">
        <v>12</v>
      </c>
      <c r="M41" s="2">
        <v>1</v>
      </c>
      <c r="N41" s="2" t="s">
        <v>12</v>
      </c>
      <c r="O41" s="2" t="s">
        <v>33</v>
      </c>
    </row>
    <row r="42" spans="1:15" x14ac:dyDescent="0.35">
      <c r="A42" s="4">
        <v>44290</v>
      </c>
      <c r="B42" s="2" t="s">
        <v>76</v>
      </c>
      <c r="C42" s="2" t="s">
        <v>91</v>
      </c>
      <c r="D42" s="2" t="s">
        <v>5</v>
      </c>
      <c r="E42" s="2" t="s">
        <v>58</v>
      </c>
      <c r="F42" s="2" t="s">
        <v>4</v>
      </c>
      <c r="G42" s="2" t="s">
        <v>55</v>
      </c>
      <c r="H42" s="2">
        <v>3</v>
      </c>
      <c r="I42" s="2">
        <v>1</v>
      </c>
      <c r="J42" s="2" t="s">
        <v>80</v>
      </c>
      <c r="K42" s="2" t="s">
        <v>87</v>
      </c>
      <c r="L42" s="2" t="s">
        <v>12</v>
      </c>
      <c r="M42" s="2">
        <v>1</v>
      </c>
      <c r="N42" s="2" t="s">
        <v>11</v>
      </c>
      <c r="O42" s="2" t="s">
        <v>34</v>
      </c>
    </row>
    <row r="43" spans="1:15" x14ac:dyDescent="0.35">
      <c r="A43" s="4">
        <v>44290</v>
      </c>
      <c r="B43" s="2" t="s">
        <v>76</v>
      </c>
      <c r="C43" s="2" t="s">
        <v>91</v>
      </c>
      <c r="D43" s="2" t="s">
        <v>5</v>
      </c>
      <c r="E43" s="2" t="s">
        <v>58</v>
      </c>
      <c r="F43" s="2" t="s">
        <v>4</v>
      </c>
      <c r="G43" s="2" t="s">
        <v>55</v>
      </c>
      <c r="H43" s="2">
        <v>3</v>
      </c>
      <c r="I43" s="2">
        <v>2</v>
      </c>
      <c r="J43" s="2" t="s">
        <v>80</v>
      </c>
      <c r="K43" s="2" t="s">
        <v>87</v>
      </c>
      <c r="L43" s="2" t="s">
        <v>11</v>
      </c>
      <c r="M43" s="2">
        <v>2</v>
      </c>
      <c r="N43" s="2" t="s">
        <v>11</v>
      </c>
      <c r="O43" s="2" t="s">
        <v>33</v>
      </c>
    </row>
    <row r="44" spans="1:15" x14ac:dyDescent="0.35">
      <c r="A44" s="4">
        <v>44290</v>
      </c>
      <c r="B44" s="2" t="s">
        <v>76</v>
      </c>
      <c r="C44" s="2" t="s">
        <v>91</v>
      </c>
      <c r="D44" s="2" t="s">
        <v>5</v>
      </c>
      <c r="E44" s="2" t="s">
        <v>58</v>
      </c>
      <c r="F44" s="2" t="s">
        <v>4</v>
      </c>
      <c r="G44" s="2" t="s">
        <v>55</v>
      </c>
      <c r="H44" s="2">
        <v>3</v>
      </c>
      <c r="I44" s="2">
        <v>3</v>
      </c>
      <c r="J44" s="2" t="s">
        <v>80</v>
      </c>
      <c r="K44" s="2" t="s">
        <v>87</v>
      </c>
      <c r="L44" s="2" t="s">
        <v>11</v>
      </c>
      <c r="M44" s="2">
        <v>1</v>
      </c>
      <c r="N44" s="2" t="s">
        <v>11</v>
      </c>
      <c r="O44" s="2" t="s">
        <v>34</v>
      </c>
    </row>
    <row r="45" spans="1:15" x14ac:dyDescent="0.35">
      <c r="A45" s="4">
        <v>44290</v>
      </c>
      <c r="B45" s="2" t="s">
        <v>76</v>
      </c>
      <c r="C45" s="2" t="s">
        <v>91</v>
      </c>
      <c r="D45" s="2" t="s">
        <v>5</v>
      </c>
      <c r="E45" s="2" t="s">
        <v>58</v>
      </c>
      <c r="F45" s="2" t="s">
        <v>4</v>
      </c>
      <c r="G45" s="2" t="s">
        <v>55</v>
      </c>
      <c r="H45" s="2">
        <v>3</v>
      </c>
      <c r="I45" s="2">
        <v>4</v>
      </c>
      <c r="J45" s="2" t="s">
        <v>80</v>
      </c>
      <c r="K45" s="2" t="s">
        <v>87</v>
      </c>
      <c r="L45" s="2" t="s">
        <v>11</v>
      </c>
      <c r="M45" s="2">
        <v>1</v>
      </c>
      <c r="N45" s="2" t="s">
        <v>11</v>
      </c>
      <c r="O45" s="2" t="s">
        <v>33</v>
      </c>
    </row>
    <row r="46" spans="1:15" x14ac:dyDescent="0.35">
      <c r="A46" s="4">
        <v>44290</v>
      </c>
      <c r="B46" s="2" t="s">
        <v>76</v>
      </c>
      <c r="C46" s="2" t="s">
        <v>91</v>
      </c>
      <c r="D46" s="2" t="s">
        <v>5</v>
      </c>
      <c r="E46" s="2" t="s">
        <v>58</v>
      </c>
      <c r="F46" s="2" t="s">
        <v>4</v>
      </c>
      <c r="G46" s="2" t="s">
        <v>55</v>
      </c>
      <c r="H46" s="2">
        <v>3</v>
      </c>
      <c r="I46" s="2">
        <v>5</v>
      </c>
      <c r="J46" s="2" t="s">
        <v>80</v>
      </c>
      <c r="K46" s="2" t="s">
        <v>87</v>
      </c>
      <c r="L46" s="2" t="s">
        <v>11</v>
      </c>
      <c r="M46" s="2">
        <v>2</v>
      </c>
      <c r="N46" s="2" t="s">
        <v>12</v>
      </c>
      <c r="O46" s="2" t="s">
        <v>34</v>
      </c>
    </row>
    <row r="47" spans="1:15" x14ac:dyDescent="0.35">
      <c r="A47" s="4">
        <v>44290</v>
      </c>
      <c r="B47" s="2" t="s">
        <v>76</v>
      </c>
      <c r="C47" s="2" t="s">
        <v>91</v>
      </c>
      <c r="D47" s="2" t="s">
        <v>5</v>
      </c>
      <c r="E47" s="2" t="s">
        <v>58</v>
      </c>
      <c r="F47" s="2" t="s">
        <v>4</v>
      </c>
      <c r="G47" s="2" t="s">
        <v>55</v>
      </c>
      <c r="H47" s="2">
        <v>3</v>
      </c>
      <c r="I47" s="2">
        <v>6</v>
      </c>
      <c r="J47" s="2" t="s">
        <v>80</v>
      </c>
      <c r="K47" s="2" t="s">
        <v>87</v>
      </c>
      <c r="L47" s="2" t="s">
        <v>12</v>
      </c>
      <c r="M47" s="2">
        <v>1</v>
      </c>
      <c r="N47" s="2" t="s">
        <v>11</v>
      </c>
      <c r="O47" s="2" t="s">
        <v>35</v>
      </c>
    </row>
    <row r="48" spans="1:15" x14ac:dyDescent="0.35">
      <c r="A48" s="4">
        <v>44290</v>
      </c>
      <c r="B48" s="2" t="s">
        <v>76</v>
      </c>
      <c r="C48" s="2" t="s">
        <v>91</v>
      </c>
      <c r="D48" s="2" t="s">
        <v>5</v>
      </c>
      <c r="E48" s="2" t="s">
        <v>58</v>
      </c>
      <c r="F48" s="2" t="s">
        <v>4</v>
      </c>
      <c r="G48" s="2" t="s">
        <v>55</v>
      </c>
      <c r="H48" s="2">
        <v>3</v>
      </c>
      <c r="I48" s="2">
        <v>7</v>
      </c>
      <c r="J48" s="2" t="s">
        <v>80</v>
      </c>
      <c r="K48" s="2" t="s">
        <v>87</v>
      </c>
      <c r="L48" s="2" t="s">
        <v>12</v>
      </c>
      <c r="M48" s="2">
        <v>1</v>
      </c>
      <c r="N48" s="2" t="s">
        <v>12</v>
      </c>
      <c r="O48" s="2" t="s">
        <v>35</v>
      </c>
    </row>
    <row r="49" spans="1:15" x14ac:dyDescent="0.35">
      <c r="A49" s="4">
        <v>44290</v>
      </c>
      <c r="B49" s="2" t="s">
        <v>76</v>
      </c>
      <c r="C49" s="2" t="s">
        <v>91</v>
      </c>
      <c r="D49" s="2" t="s">
        <v>5</v>
      </c>
      <c r="E49" s="2" t="s">
        <v>58</v>
      </c>
      <c r="F49" s="2" t="s">
        <v>4</v>
      </c>
      <c r="G49" s="2" t="s">
        <v>55</v>
      </c>
      <c r="H49" s="2">
        <v>3</v>
      </c>
      <c r="I49" s="2">
        <v>8</v>
      </c>
      <c r="J49" s="2" t="s">
        <v>80</v>
      </c>
      <c r="K49" s="2" t="s">
        <v>87</v>
      </c>
      <c r="L49" s="2" t="s">
        <v>12</v>
      </c>
      <c r="M49" s="2">
        <v>1</v>
      </c>
      <c r="N49" s="2" t="s">
        <v>12</v>
      </c>
      <c r="O49" s="2" t="s">
        <v>33</v>
      </c>
    </row>
    <row r="50" spans="1:15" x14ac:dyDescent="0.35">
      <c r="A50" s="4">
        <v>44290</v>
      </c>
      <c r="B50" s="2" t="s">
        <v>76</v>
      </c>
      <c r="C50" s="2" t="s">
        <v>91</v>
      </c>
      <c r="D50" s="2" t="s">
        <v>5</v>
      </c>
      <c r="E50" s="2" t="s">
        <v>58</v>
      </c>
      <c r="F50" s="2" t="s">
        <v>4</v>
      </c>
      <c r="G50" s="2" t="s">
        <v>55</v>
      </c>
      <c r="H50" s="2">
        <v>3</v>
      </c>
      <c r="I50" s="2">
        <v>9</v>
      </c>
      <c r="J50" s="2" t="s">
        <v>80</v>
      </c>
      <c r="K50" s="2" t="s">
        <v>87</v>
      </c>
      <c r="L50" s="2" t="s">
        <v>12</v>
      </c>
      <c r="M50" s="2">
        <v>1</v>
      </c>
      <c r="N50" s="2" t="s">
        <v>11</v>
      </c>
      <c r="O50" s="2" t="s">
        <v>35</v>
      </c>
    </row>
    <row r="51" spans="1:15" x14ac:dyDescent="0.35">
      <c r="A51" s="4">
        <v>44290</v>
      </c>
      <c r="B51" s="2" t="s">
        <v>76</v>
      </c>
      <c r="C51" s="2" t="s">
        <v>91</v>
      </c>
      <c r="D51" s="2" t="s">
        <v>5</v>
      </c>
      <c r="E51" s="2" t="s">
        <v>58</v>
      </c>
      <c r="F51" s="2" t="s">
        <v>4</v>
      </c>
      <c r="G51" s="2" t="s">
        <v>55</v>
      </c>
      <c r="H51" s="2">
        <v>3</v>
      </c>
      <c r="I51" s="2">
        <v>10</v>
      </c>
      <c r="J51" s="2" t="s">
        <v>80</v>
      </c>
      <c r="K51" s="2" t="s">
        <v>87</v>
      </c>
      <c r="L51" s="2" t="s">
        <v>11</v>
      </c>
      <c r="M51" s="2" t="s">
        <v>39</v>
      </c>
      <c r="N51" s="2" t="s">
        <v>12</v>
      </c>
      <c r="O51" s="2" t="s">
        <v>33</v>
      </c>
    </row>
    <row r="52" spans="1:15" x14ac:dyDescent="0.35">
      <c r="A52" s="4">
        <v>44290</v>
      </c>
      <c r="B52" s="2" t="s">
        <v>76</v>
      </c>
      <c r="C52" s="2" t="s">
        <v>91</v>
      </c>
      <c r="D52" s="2" t="s">
        <v>5</v>
      </c>
      <c r="E52" s="2" t="s">
        <v>58</v>
      </c>
      <c r="F52" s="2" t="s">
        <v>4</v>
      </c>
      <c r="G52" s="2" t="s">
        <v>55</v>
      </c>
      <c r="H52" s="2">
        <v>3</v>
      </c>
      <c r="I52" s="2">
        <v>11</v>
      </c>
      <c r="J52" s="2" t="s">
        <v>80</v>
      </c>
      <c r="K52" s="2" t="s">
        <v>87</v>
      </c>
      <c r="L52" s="2" t="s">
        <v>11</v>
      </c>
      <c r="M52" s="2">
        <v>2</v>
      </c>
      <c r="N52" s="2" t="s">
        <v>11</v>
      </c>
      <c r="O52" s="2" t="s">
        <v>33</v>
      </c>
    </row>
    <row r="53" spans="1:15" x14ac:dyDescent="0.35">
      <c r="A53" s="4">
        <v>44290</v>
      </c>
      <c r="B53" s="2" t="s">
        <v>76</v>
      </c>
      <c r="C53" s="2" t="s">
        <v>91</v>
      </c>
      <c r="D53" s="2" t="s">
        <v>5</v>
      </c>
      <c r="E53" s="2" t="s">
        <v>58</v>
      </c>
      <c r="F53" s="2" t="s">
        <v>4</v>
      </c>
      <c r="G53" s="2" t="s">
        <v>55</v>
      </c>
      <c r="H53" s="2">
        <v>3</v>
      </c>
      <c r="I53" s="2">
        <v>12</v>
      </c>
      <c r="J53" s="2" t="s">
        <v>80</v>
      </c>
      <c r="K53" s="2" t="s">
        <v>87</v>
      </c>
      <c r="L53" s="2" t="s">
        <v>11</v>
      </c>
      <c r="M53" s="2">
        <v>2</v>
      </c>
      <c r="N53" s="2" t="s">
        <v>11</v>
      </c>
      <c r="O53" s="2" t="s">
        <v>34</v>
      </c>
    </row>
    <row r="54" spans="1:15" x14ac:dyDescent="0.35">
      <c r="A54" s="4">
        <v>44290</v>
      </c>
      <c r="B54" s="2" t="s">
        <v>76</v>
      </c>
      <c r="C54" s="2" t="s">
        <v>91</v>
      </c>
      <c r="D54" s="2" t="s">
        <v>5</v>
      </c>
      <c r="E54" s="2" t="s">
        <v>58</v>
      </c>
      <c r="F54" s="2" t="s">
        <v>4</v>
      </c>
      <c r="G54" s="2" t="s">
        <v>55</v>
      </c>
      <c r="H54" s="2">
        <v>3</v>
      </c>
      <c r="I54" s="2">
        <v>13</v>
      </c>
      <c r="J54" s="2" t="s">
        <v>80</v>
      </c>
      <c r="K54" s="2" t="s">
        <v>87</v>
      </c>
      <c r="L54" s="2" t="s">
        <v>11</v>
      </c>
      <c r="M54" s="2">
        <v>2</v>
      </c>
      <c r="N54" s="2" t="s">
        <v>11</v>
      </c>
      <c r="O54" s="2" t="s">
        <v>33</v>
      </c>
    </row>
    <row r="55" spans="1:15" x14ac:dyDescent="0.35">
      <c r="A55" s="4">
        <v>44290</v>
      </c>
      <c r="B55" s="2" t="s">
        <v>76</v>
      </c>
      <c r="C55" s="2" t="s">
        <v>91</v>
      </c>
      <c r="D55" s="2" t="s">
        <v>5</v>
      </c>
      <c r="E55" s="2" t="s">
        <v>58</v>
      </c>
      <c r="F55" s="2" t="s">
        <v>4</v>
      </c>
      <c r="G55" s="2" t="s">
        <v>55</v>
      </c>
      <c r="H55" s="2">
        <v>3</v>
      </c>
      <c r="I55" s="2">
        <v>14</v>
      </c>
      <c r="J55" s="2" t="s">
        <v>80</v>
      </c>
      <c r="K55" s="2" t="s">
        <v>87</v>
      </c>
      <c r="L55" s="2" t="s">
        <v>12</v>
      </c>
      <c r="M55" s="2">
        <v>2</v>
      </c>
      <c r="N55" s="2" t="s">
        <v>11</v>
      </c>
      <c r="O55" s="2" t="s">
        <v>33</v>
      </c>
    </row>
    <row r="56" spans="1:15" x14ac:dyDescent="0.35">
      <c r="A56" s="4">
        <v>44290</v>
      </c>
      <c r="B56" s="2" t="s">
        <v>76</v>
      </c>
      <c r="C56" s="2" t="s">
        <v>91</v>
      </c>
      <c r="D56" s="2" t="s">
        <v>5</v>
      </c>
      <c r="E56" s="2" t="s">
        <v>58</v>
      </c>
      <c r="F56" s="2" t="s">
        <v>4</v>
      </c>
      <c r="G56" s="2" t="s">
        <v>55</v>
      </c>
      <c r="H56" s="2">
        <v>3</v>
      </c>
      <c r="I56" s="2">
        <v>15</v>
      </c>
      <c r="J56" s="2" t="s">
        <v>80</v>
      </c>
      <c r="K56" s="2" t="s">
        <v>87</v>
      </c>
      <c r="L56" s="2" t="s">
        <v>12</v>
      </c>
      <c r="M56" s="2">
        <v>1</v>
      </c>
      <c r="N56" s="2" t="s">
        <v>12</v>
      </c>
      <c r="O56" s="2" t="s">
        <v>35</v>
      </c>
    </row>
    <row r="57" spans="1:15" x14ac:dyDescent="0.35">
      <c r="A57" s="4">
        <v>44290</v>
      </c>
      <c r="B57" s="2" t="s">
        <v>76</v>
      </c>
      <c r="C57" s="2" t="s">
        <v>91</v>
      </c>
      <c r="D57" s="2" t="s">
        <v>5</v>
      </c>
      <c r="E57" s="2" t="s">
        <v>58</v>
      </c>
      <c r="F57" s="2" t="s">
        <v>4</v>
      </c>
      <c r="G57" s="2" t="s">
        <v>55</v>
      </c>
      <c r="H57" s="2">
        <v>3</v>
      </c>
      <c r="I57" s="2">
        <v>16</v>
      </c>
      <c r="J57" s="2" t="s">
        <v>80</v>
      </c>
      <c r="K57" s="2" t="s">
        <v>87</v>
      </c>
      <c r="L57" s="2" t="s">
        <v>12</v>
      </c>
      <c r="M57" s="2">
        <v>1</v>
      </c>
      <c r="N57" s="2" t="s">
        <v>12</v>
      </c>
      <c r="O57" s="2" t="s">
        <v>35</v>
      </c>
    </row>
    <row r="58" spans="1:15" x14ac:dyDescent="0.35">
      <c r="A58" s="4">
        <v>44290</v>
      </c>
      <c r="B58" s="2" t="s">
        <v>76</v>
      </c>
      <c r="C58" s="2" t="s">
        <v>91</v>
      </c>
      <c r="D58" s="2" t="s">
        <v>5</v>
      </c>
      <c r="E58" s="2" t="s">
        <v>58</v>
      </c>
      <c r="F58" s="2" t="s">
        <v>4</v>
      </c>
      <c r="G58" s="2" t="s">
        <v>55</v>
      </c>
      <c r="H58" s="2">
        <v>3</v>
      </c>
      <c r="I58" s="2">
        <v>17</v>
      </c>
      <c r="J58" s="2" t="s">
        <v>80</v>
      </c>
      <c r="K58" s="2" t="s">
        <v>87</v>
      </c>
      <c r="L58" s="2" t="s">
        <v>12</v>
      </c>
      <c r="M58" s="2">
        <v>1</v>
      </c>
      <c r="N58" s="2" t="s">
        <v>11</v>
      </c>
      <c r="O58" s="2" t="s">
        <v>35</v>
      </c>
    </row>
    <row r="59" spans="1:15" x14ac:dyDescent="0.35">
      <c r="A59" s="4">
        <v>44290</v>
      </c>
      <c r="B59" s="2" t="s">
        <v>76</v>
      </c>
      <c r="C59" s="2" t="s">
        <v>91</v>
      </c>
      <c r="D59" s="2" t="s">
        <v>5</v>
      </c>
      <c r="E59" s="2" t="s">
        <v>58</v>
      </c>
      <c r="F59" s="2" t="s">
        <v>4</v>
      </c>
      <c r="G59" s="2" t="s">
        <v>55</v>
      </c>
      <c r="H59" s="2">
        <v>3</v>
      </c>
      <c r="I59" s="2">
        <v>18</v>
      </c>
      <c r="J59" s="2" t="s">
        <v>80</v>
      </c>
      <c r="K59" s="2" t="s">
        <v>87</v>
      </c>
      <c r="L59" s="2" t="s">
        <v>11</v>
      </c>
      <c r="M59" s="2">
        <v>1</v>
      </c>
      <c r="N59" s="2" t="s">
        <v>11</v>
      </c>
      <c r="O59" s="2" t="s">
        <v>34</v>
      </c>
    </row>
    <row r="60" spans="1:15" x14ac:dyDescent="0.35">
      <c r="A60" s="4">
        <v>44290</v>
      </c>
      <c r="B60" s="2" t="s">
        <v>76</v>
      </c>
      <c r="C60" s="2" t="s">
        <v>91</v>
      </c>
      <c r="D60" s="2" t="s">
        <v>5</v>
      </c>
      <c r="E60" s="2" t="s">
        <v>58</v>
      </c>
      <c r="F60" s="2" t="s">
        <v>4</v>
      </c>
      <c r="G60" s="2" t="s">
        <v>55</v>
      </c>
      <c r="H60" s="2">
        <v>3</v>
      </c>
      <c r="I60" s="2">
        <v>19</v>
      </c>
      <c r="J60" s="2" t="s">
        <v>80</v>
      </c>
      <c r="K60" s="2" t="s">
        <v>87</v>
      </c>
      <c r="L60" s="2" t="s">
        <v>11</v>
      </c>
      <c r="M60" s="2">
        <v>1</v>
      </c>
      <c r="N60" s="2" t="s">
        <v>12</v>
      </c>
      <c r="O60" s="2" t="s">
        <v>33</v>
      </c>
    </row>
    <row r="61" spans="1:15" x14ac:dyDescent="0.35">
      <c r="A61" s="4">
        <v>44290</v>
      </c>
      <c r="B61" s="2" t="s">
        <v>76</v>
      </c>
      <c r="C61" s="2" t="s">
        <v>91</v>
      </c>
      <c r="D61" s="2" t="s">
        <v>5</v>
      </c>
      <c r="E61" s="2" t="s">
        <v>58</v>
      </c>
      <c r="F61" s="2" t="s">
        <v>4</v>
      </c>
      <c r="G61" s="2" t="s">
        <v>55</v>
      </c>
      <c r="H61" s="2">
        <v>3</v>
      </c>
      <c r="I61" s="2">
        <v>20</v>
      </c>
      <c r="J61" s="2" t="s">
        <v>80</v>
      </c>
      <c r="K61" s="2" t="s">
        <v>87</v>
      </c>
      <c r="L61" s="2" t="s">
        <v>11</v>
      </c>
      <c r="M61" s="2" t="s">
        <v>39</v>
      </c>
      <c r="N61" s="2" t="s">
        <v>12</v>
      </c>
      <c r="O61" s="2" t="s">
        <v>33</v>
      </c>
    </row>
    <row r="62" spans="1:15" x14ac:dyDescent="0.35">
      <c r="A62" s="4">
        <v>44290</v>
      </c>
      <c r="B62" s="2" t="s">
        <v>76</v>
      </c>
      <c r="C62" s="2" t="s">
        <v>91</v>
      </c>
      <c r="D62" s="2" t="s">
        <v>5</v>
      </c>
      <c r="E62" s="2" t="s">
        <v>58</v>
      </c>
      <c r="F62" s="2" t="s">
        <v>4</v>
      </c>
      <c r="G62" s="2" t="s">
        <v>55</v>
      </c>
      <c r="H62" s="2">
        <v>3</v>
      </c>
      <c r="I62" s="2">
        <v>21</v>
      </c>
      <c r="J62" s="2" t="s">
        <v>80</v>
      </c>
      <c r="K62" s="2" t="s">
        <v>87</v>
      </c>
      <c r="L62" s="2" t="s">
        <v>11</v>
      </c>
      <c r="M62" s="2">
        <v>1</v>
      </c>
      <c r="N62" s="2" t="s">
        <v>11</v>
      </c>
      <c r="O62" s="2" t="s">
        <v>33</v>
      </c>
    </row>
    <row r="63" spans="1:15" x14ac:dyDescent="0.35">
      <c r="A63" s="4">
        <v>44114</v>
      </c>
      <c r="B63" s="2" t="s">
        <v>18</v>
      </c>
      <c r="C63" s="2" t="s">
        <v>69</v>
      </c>
      <c r="D63" s="2" t="s">
        <v>50</v>
      </c>
      <c r="E63" s="2" t="s">
        <v>57</v>
      </c>
      <c r="F63" s="2" t="s">
        <v>4</v>
      </c>
      <c r="G63" s="2" t="s">
        <v>56</v>
      </c>
      <c r="H63" s="2">
        <v>1</v>
      </c>
      <c r="I63" s="2">
        <v>1</v>
      </c>
      <c r="J63" s="2" t="s">
        <v>28</v>
      </c>
      <c r="K63" s="2" t="s">
        <v>70</v>
      </c>
      <c r="L63" s="2" t="s">
        <v>12</v>
      </c>
      <c r="M63" s="2" t="s">
        <v>39</v>
      </c>
      <c r="N63" s="2" t="s">
        <v>11</v>
      </c>
      <c r="O63" s="2" t="s">
        <v>33</v>
      </c>
    </row>
    <row r="64" spans="1:15" x14ac:dyDescent="0.35">
      <c r="A64" s="4">
        <v>44114</v>
      </c>
      <c r="B64" s="2" t="s">
        <v>18</v>
      </c>
      <c r="C64" s="2" t="s">
        <v>69</v>
      </c>
      <c r="D64" s="2" t="s">
        <v>50</v>
      </c>
      <c r="E64" s="2" t="s">
        <v>57</v>
      </c>
      <c r="F64" s="2" t="s">
        <v>4</v>
      </c>
      <c r="G64" s="2" t="s">
        <v>56</v>
      </c>
      <c r="H64" s="2">
        <v>1</v>
      </c>
      <c r="I64" s="2">
        <v>2</v>
      </c>
      <c r="J64" s="2" t="s">
        <v>28</v>
      </c>
      <c r="K64" s="2" t="s">
        <v>70</v>
      </c>
      <c r="L64" s="2" t="s">
        <v>12</v>
      </c>
      <c r="M64" s="2">
        <v>1</v>
      </c>
      <c r="N64" s="2" t="s">
        <v>11</v>
      </c>
      <c r="O64" s="2" t="s">
        <v>35</v>
      </c>
    </row>
    <row r="65" spans="1:15" x14ac:dyDescent="0.35">
      <c r="A65" s="4">
        <v>44114</v>
      </c>
      <c r="B65" s="2" t="s">
        <v>18</v>
      </c>
      <c r="C65" s="2" t="s">
        <v>69</v>
      </c>
      <c r="D65" s="2" t="s">
        <v>50</v>
      </c>
      <c r="E65" s="2" t="s">
        <v>57</v>
      </c>
      <c r="F65" s="2" t="s">
        <v>4</v>
      </c>
      <c r="G65" s="2" t="s">
        <v>56</v>
      </c>
      <c r="H65" s="2">
        <v>1</v>
      </c>
      <c r="I65" s="2">
        <v>3</v>
      </c>
      <c r="J65" s="2" t="s">
        <v>28</v>
      </c>
      <c r="K65" s="2" t="s">
        <v>70</v>
      </c>
      <c r="L65" s="2" t="s">
        <v>12</v>
      </c>
      <c r="M65" s="2">
        <v>1</v>
      </c>
      <c r="N65" s="2" t="s">
        <v>11</v>
      </c>
      <c r="O65" s="2" t="s">
        <v>34</v>
      </c>
    </row>
    <row r="66" spans="1:15" hidden="1" x14ac:dyDescent="0.35">
      <c r="A66" s="4">
        <v>44114</v>
      </c>
      <c r="B66" s="2" t="s">
        <v>18</v>
      </c>
      <c r="C66" s="2" t="s">
        <v>69</v>
      </c>
      <c r="D66" s="2" t="s">
        <v>50</v>
      </c>
      <c r="E66" s="2" t="s">
        <v>57</v>
      </c>
      <c r="F66" s="2" t="s">
        <v>4</v>
      </c>
      <c r="G66" s="2" t="s">
        <v>56</v>
      </c>
      <c r="H66" s="2">
        <v>1</v>
      </c>
      <c r="I66" s="2">
        <v>4</v>
      </c>
      <c r="J66" s="2" t="s">
        <v>28</v>
      </c>
      <c r="K66" s="2" t="s">
        <v>70</v>
      </c>
      <c r="L66" s="2" t="s">
        <v>12</v>
      </c>
      <c r="M66" s="2">
        <v>2</v>
      </c>
      <c r="N66" s="2" t="s">
        <v>40</v>
      </c>
      <c r="O66" s="2" t="s">
        <v>40</v>
      </c>
    </row>
    <row r="67" spans="1:15" hidden="1" x14ac:dyDescent="0.35">
      <c r="A67" s="4">
        <v>44114</v>
      </c>
      <c r="B67" s="2" t="s">
        <v>18</v>
      </c>
      <c r="C67" s="2" t="s">
        <v>69</v>
      </c>
      <c r="D67" s="2" t="s">
        <v>50</v>
      </c>
      <c r="E67" s="2" t="s">
        <v>57</v>
      </c>
      <c r="F67" s="2" t="s">
        <v>4</v>
      </c>
      <c r="G67" s="2" t="s">
        <v>56</v>
      </c>
      <c r="H67" s="2">
        <v>1</v>
      </c>
      <c r="I67" s="2">
        <v>5</v>
      </c>
      <c r="J67" s="2" t="s">
        <v>28</v>
      </c>
      <c r="K67" s="2" t="s">
        <v>70</v>
      </c>
      <c r="L67" s="2" t="s">
        <v>12</v>
      </c>
      <c r="M67" s="2">
        <v>1</v>
      </c>
      <c r="N67" s="2" t="s">
        <v>40</v>
      </c>
      <c r="O67" s="2" t="s">
        <v>40</v>
      </c>
    </row>
    <row r="68" spans="1:15" x14ac:dyDescent="0.35">
      <c r="A68" s="4">
        <v>44114</v>
      </c>
      <c r="B68" s="2" t="s">
        <v>18</v>
      </c>
      <c r="C68" s="2" t="s">
        <v>69</v>
      </c>
      <c r="D68" s="2" t="s">
        <v>50</v>
      </c>
      <c r="E68" s="2" t="s">
        <v>57</v>
      </c>
      <c r="F68" s="2" t="s">
        <v>4</v>
      </c>
      <c r="G68" s="2" t="s">
        <v>56</v>
      </c>
      <c r="H68" s="2">
        <v>1</v>
      </c>
      <c r="I68" s="2">
        <v>6</v>
      </c>
      <c r="J68" s="2" t="s">
        <v>28</v>
      </c>
      <c r="K68" s="2" t="s">
        <v>70</v>
      </c>
      <c r="L68" s="2" t="s">
        <v>12</v>
      </c>
      <c r="M68" s="2">
        <v>2</v>
      </c>
      <c r="N68" s="2" t="s">
        <v>12</v>
      </c>
      <c r="O68" s="2" t="s">
        <v>33</v>
      </c>
    </row>
    <row r="69" spans="1:15" x14ac:dyDescent="0.35">
      <c r="A69" s="4">
        <v>44114</v>
      </c>
      <c r="B69" s="2" t="s">
        <v>18</v>
      </c>
      <c r="C69" s="2" t="s">
        <v>69</v>
      </c>
      <c r="D69" s="2" t="s">
        <v>50</v>
      </c>
      <c r="E69" s="2" t="s">
        <v>57</v>
      </c>
      <c r="F69" s="2" t="s">
        <v>4</v>
      </c>
      <c r="G69" s="2" t="s">
        <v>56</v>
      </c>
      <c r="H69" s="2">
        <v>1</v>
      </c>
      <c r="I69" s="2">
        <v>7</v>
      </c>
      <c r="J69" s="2" t="s">
        <v>28</v>
      </c>
      <c r="K69" s="2" t="s">
        <v>70</v>
      </c>
      <c r="L69" s="2" t="s">
        <v>11</v>
      </c>
      <c r="M69" s="2">
        <v>1</v>
      </c>
      <c r="N69" s="2" t="s">
        <v>12</v>
      </c>
      <c r="O69" s="2" t="s">
        <v>34</v>
      </c>
    </row>
    <row r="70" spans="1:15" x14ac:dyDescent="0.35">
      <c r="A70" s="4">
        <v>44114</v>
      </c>
      <c r="B70" s="2" t="s">
        <v>18</v>
      </c>
      <c r="C70" s="2" t="s">
        <v>69</v>
      </c>
      <c r="D70" s="2" t="s">
        <v>50</v>
      </c>
      <c r="E70" s="2" t="s">
        <v>57</v>
      </c>
      <c r="F70" s="2" t="s">
        <v>4</v>
      </c>
      <c r="G70" s="2" t="s">
        <v>56</v>
      </c>
      <c r="H70" s="2">
        <v>1</v>
      </c>
      <c r="I70" s="2">
        <v>8</v>
      </c>
      <c r="J70" s="2" t="s">
        <v>28</v>
      </c>
      <c r="K70" s="2" t="s">
        <v>70</v>
      </c>
      <c r="L70" s="2" t="s">
        <v>11</v>
      </c>
      <c r="M70" s="2">
        <v>1</v>
      </c>
      <c r="N70" s="2" t="s">
        <v>12</v>
      </c>
      <c r="O70" s="2" t="s">
        <v>34</v>
      </c>
    </row>
    <row r="71" spans="1:15" x14ac:dyDescent="0.35">
      <c r="A71" s="4">
        <v>44114</v>
      </c>
      <c r="B71" s="2" t="s">
        <v>18</v>
      </c>
      <c r="C71" s="2" t="s">
        <v>69</v>
      </c>
      <c r="D71" s="2" t="s">
        <v>50</v>
      </c>
      <c r="E71" s="2" t="s">
        <v>57</v>
      </c>
      <c r="F71" s="2" t="s">
        <v>4</v>
      </c>
      <c r="G71" s="2" t="s">
        <v>56</v>
      </c>
      <c r="H71" s="2">
        <v>1</v>
      </c>
      <c r="I71" s="2">
        <v>9</v>
      </c>
      <c r="J71" s="2" t="s">
        <v>28</v>
      </c>
      <c r="K71" s="2" t="s">
        <v>70</v>
      </c>
      <c r="L71" s="2" t="s">
        <v>11</v>
      </c>
      <c r="M71" s="2">
        <v>2</v>
      </c>
      <c r="N71" s="2" t="s">
        <v>12</v>
      </c>
      <c r="O71" s="2" t="s">
        <v>34</v>
      </c>
    </row>
    <row r="72" spans="1:15" x14ac:dyDescent="0.35">
      <c r="A72" s="4">
        <v>44114</v>
      </c>
      <c r="B72" s="2" t="s">
        <v>18</v>
      </c>
      <c r="C72" s="2" t="s">
        <v>69</v>
      </c>
      <c r="D72" s="2" t="s">
        <v>50</v>
      </c>
      <c r="E72" s="2" t="s">
        <v>57</v>
      </c>
      <c r="F72" s="2" t="s">
        <v>4</v>
      </c>
      <c r="G72" s="2" t="s">
        <v>56</v>
      </c>
      <c r="H72" s="2">
        <v>1</v>
      </c>
      <c r="I72" s="2">
        <v>10</v>
      </c>
      <c r="J72" s="2" t="s">
        <v>28</v>
      </c>
      <c r="K72" s="2" t="s">
        <v>70</v>
      </c>
      <c r="L72" s="2" t="s">
        <v>11</v>
      </c>
      <c r="M72" s="2">
        <v>2</v>
      </c>
      <c r="N72" s="2" t="s">
        <v>12</v>
      </c>
      <c r="O72" s="2" t="s">
        <v>33</v>
      </c>
    </row>
    <row r="73" spans="1:15" x14ac:dyDescent="0.35">
      <c r="A73" s="4">
        <v>44114</v>
      </c>
      <c r="B73" s="2" t="s">
        <v>18</v>
      </c>
      <c r="C73" s="2" t="s">
        <v>69</v>
      </c>
      <c r="D73" s="2" t="s">
        <v>50</v>
      </c>
      <c r="E73" s="2" t="s">
        <v>57</v>
      </c>
      <c r="F73" s="2" t="s">
        <v>4</v>
      </c>
      <c r="G73" s="2" t="s">
        <v>56</v>
      </c>
      <c r="H73" s="2">
        <v>1</v>
      </c>
      <c r="I73" s="2">
        <v>11</v>
      </c>
      <c r="J73" s="2" t="s">
        <v>28</v>
      </c>
      <c r="K73" s="2" t="s">
        <v>70</v>
      </c>
      <c r="L73" s="2" t="s">
        <v>12</v>
      </c>
      <c r="M73" s="2">
        <v>2</v>
      </c>
      <c r="N73" s="2" t="s">
        <v>11</v>
      </c>
      <c r="O73" s="2" t="s">
        <v>34</v>
      </c>
    </row>
    <row r="74" spans="1:15" x14ac:dyDescent="0.35">
      <c r="A74" s="4">
        <v>44114</v>
      </c>
      <c r="B74" s="2" t="s">
        <v>18</v>
      </c>
      <c r="C74" s="2" t="s">
        <v>69</v>
      </c>
      <c r="D74" s="2" t="s">
        <v>50</v>
      </c>
      <c r="E74" s="2" t="s">
        <v>57</v>
      </c>
      <c r="F74" s="2" t="s">
        <v>4</v>
      </c>
      <c r="G74" s="2" t="s">
        <v>56</v>
      </c>
      <c r="H74" s="2">
        <v>1</v>
      </c>
      <c r="I74" s="2">
        <v>12</v>
      </c>
      <c r="J74" s="2" t="s">
        <v>28</v>
      </c>
      <c r="K74" s="2" t="s">
        <v>70</v>
      </c>
      <c r="L74" s="2" t="s">
        <v>12</v>
      </c>
      <c r="M74" s="2">
        <v>2</v>
      </c>
      <c r="N74" s="2" t="s">
        <v>11</v>
      </c>
      <c r="O74" s="2" t="s">
        <v>33</v>
      </c>
    </row>
    <row r="75" spans="1:15" x14ac:dyDescent="0.35">
      <c r="A75" s="4">
        <v>44114</v>
      </c>
      <c r="B75" s="2" t="s">
        <v>18</v>
      </c>
      <c r="C75" s="2" t="s">
        <v>69</v>
      </c>
      <c r="D75" s="2" t="s">
        <v>50</v>
      </c>
      <c r="E75" s="2" t="s">
        <v>57</v>
      </c>
      <c r="F75" s="2" t="s">
        <v>4</v>
      </c>
      <c r="G75" s="2" t="s">
        <v>56</v>
      </c>
      <c r="H75" s="2">
        <v>1</v>
      </c>
      <c r="I75" s="2">
        <v>13</v>
      </c>
      <c r="J75" s="2" t="s">
        <v>28</v>
      </c>
      <c r="K75" s="2" t="s">
        <v>70</v>
      </c>
      <c r="L75" s="2" t="s">
        <v>12</v>
      </c>
      <c r="M75" s="2">
        <v>2</v>
      </c>
      <c r="N75" s="2" t="s">
        <v>11</v>
      </c>
      <c r="O75" s="2" t="s">
        <v>35</v>
      </c>
    </row>
    <row r="76" spans="1:15" x14ac:dyDescent="0.35">
      <c r="A76" s="4">
        <v>44114</v>
      </c>
      <c r="B76" s="2" t="s">
        <v>18</v>
      </c>
      <c r="C76" s="2" t="s">
        <v>69</v>
      </c>
      <c r="D76" s="2" t="s">
        <v>50</v>
      </c>
      <c r="E76" s="2" t="s">
        <v>57</v>
      </c>
      <c r="F76" s="2" t="s">
        <v>4</v>
      </c>
      <c r="G76" s="2" t="s">
        <v>56</v>
      </c>
      <c r="H76" s="2">
        <v>1</v>
      </c>
      <c r="I76" s="2">
        <v>14</v>
      </c>
      <c r="J76" s="2" t="s">
        <v>28</v>
      </c>
      <c r="K76" s="2" t="s">
        <v>70</v>
      </c>
      <c r="L76" s="2" t="s">
        <v>12</v>
      </c>
      <c r="M76" s="2">
        <v>1</v>
      </c>
      <c r="N76" s="2" t="s">
        <v>12</v>
      </c>
      <c r="O76" s="2" t="s">
        <v>34</v>
      </c>
    </row>
    <row r="77" spans="1:15" hidden="1" x14ac:dyDescent="0.35">
      <c r="A77" s="4">
        <v>44114</v>
      </c>
      <c r="B77" s="2" t="s">
        <v>18</v>
      </c>
      <c r="C77" s="2" t="s">
        <v>69</v>
      </c>
      <c r="D77" s="2" t="s">
        <v>50</v>
      </c>
      <c r="E77" s="2" t="s">
        <v>57</v>
      </c>
      <c r="F77" s="2" t="s">
        <v>4</v>
      </c>
      <c r="G77" s="2" t="s">
        <v>56</v>
      </c>
      <c r="H77" s="2">
        <v>1</v>
      </c>
      <c r="I77" s="2">
        <v>15</v>
      </c>
      <c r="J77" s="2" t="s">
        <v>28</v>
      </c>
      <c r="K77" s="2" t="s">
        <v>70</v>
      </c>
      <c r="L77" s="2" t="s">
        <v>11</v>
      </c>
      <c r="M77" s="2">
        <v>1</v>
      </c>
      <c r="N77" s="2" t="s">
        <v>40</v>
      </c>
      <c r="O77" s="2" t="s">
        <v>40</v>
      </c>
    </row>
    <row r="78" spans="1:15" x14ac:dyDescent="0.35">
      <c r="A78" s="4">
        <v>44114</v>
      </c>
      <c r="B78" s="2" t="s">
        <v>18</v>
      </c>
      <c r="C78" s="2" t="s">
        <v>69</v>
      </c>
      <c r="D78" s="2" t="s">
        <v>50</v>
      </c>
      <c r="E78" s="2" t="s">
        <v>57</v>
      </c>
      <c r="F78" s="2" t="s">
        <v>4</v>
      </c>
      <c r="G78" s="2" t="s">
        <v>56</v>
      </c>
      <c r="H78" s="2">
        <v>1</v>
      </c>
      <c r="I78" s="2">
        <v>16</v>
      </c>
      <c r="J78" s="2" t="s">
        <v>28</v>
      </c>
      <c r="K78" s="2" t="s">
        <v>70</v>
      </c>
      <c r="L78" s="2" t="s">
        <v>11</v>
      </c>
      <c r="M78" s="2">
        <v>2</v>
      </c>
      <c r="N78" s="2" t="s">
        <v>11</v>
      </c>
      <c r="O78" s="2" t="s">
        <v>33</v>
      </c>
    </row>
    <row r="79" spans="1:15" x14ac:dyDescent="0.35">
      <c r="A79" s="4">
        <v>44114</v>
      </c>
      <c r="B79" s="2" t="s">
        <v>18</v>
      </c>
      <c r="C79" s="2" t="s">
        <v>69</v>
      </c>
      <c r="D79" s="2" t="s">
        <v>50</v>
      </c>
      <c r="E79" s="2" t="s">
        <v>57</v>
      </c>
      <c r="F79" s="2" t="s">
        <v>4</v>
      </c>
      <c r="G79" s="2" t="s">
        <v>56</v>
      </c>
      <c r="H79" s="2">
        <v>1</v>
      </c>
      <c r="I79" s="2">
        <v>17</v>
      </c>
      <c r="J79" s="2" t="s">
        <v>28</v>
      </c>
      <c r="K79" s="2" t="s">
        <v>70</v>
      </c>
      <c r="L79" s="2" t="s">
        <v>11</v>
      </c>
      <c r="M79" s="2" t="s">
        <v>39</v>
      </c>
      <c r="N79" s="2" t="s">
        <v>12</v>
      </c>
      <c r="O79" s="2" t="s">
        <v>33</v>
      </c>
    </row>
    <row r="80" spans="1:15" x14ac:dyDescent="0.35">
      <c r="A80" s="4">
        <v>44114</v>
      </c>
      <c r="B80" s="2" t="s">
        <v>18</v>
      </c>
      <c r="C80" s="2" t="s">
        <v>69</v>
      </c>
      <c r="D80" s="2" t="s">
        <v>50</v>
      </c>
      <c r="E80" s="2" t="s">
        <v>57</v>
      </c>
      <c r="F80" s="2" t="s">
        <v>4</v>
      </c>
      <c r="G80" s="2" t="s">
        <v>56</v>
      </c>
      <c r="H80" s="2">
        <v>1</v>
      </c>
      <c r="I80" s="2">
        <v>18</v>
      </c>
      <c r="J80" s="2" t="s">
        <v>28</v>
      </c>
      <c r="K80" s="2" t="s">
        <v>70</v>
      </c>
      <c r="L80" s="2" t="s">
        <v>11</v>
      </c>
      <c r="M80" s="2">
        <v>2</v>
      </c>
      <c r="N80" s="2" t="s">
        <v>12</v>
      </c>
      <c r="O80" s="2" t="s">
        <v>35</v>
      </c>
    </row>
    <row r="81" spans="1:15" x14ac:dyDescent="0.35">
      <c r="A81" s="4">
        <v>44114</v>
      </c>
      <c r="B81" s="2" t="s">
        <v>18</v>
      </c>
      <c r="C81" s="2" t="s">
        <v>69</v>
      </c>
      <c r="D81" s="2" t="s">
        <v>50</v>
      </c>
      <c r="E81" s="2" t="s">
        <v>57</v>
      </c>
      <c r="F81" s="2" t="s">
        <v>4</v>
      </c>
      <c r="G81" s="2" t="s">
        <v>56</v>
      </c>
      <c r="H81" s="2">
        <v>1</v>
      </c>
      <c r="I81" s="2">
        <v>19</v>
      </c>
      <c r="J81" s="2" t="s">
        <v>28</v>
      </c>
      <c r="K81" s="2" t="s">
        <v>70</v>
      </c>
      <c r="L81" s="2" t="s">
        <v>11</v>
      </c>
      <c r="M81" s="2">
        <v>2</v>
      </c>
      <c r="N81" s="2" t="s">
        <v>12</v>
      </c>
      <c r="O81" s="2" t="s">
        <v>34</v>
      </c>
    </row>
    <row r="82" spans="1:15" x14ac:dyDescent="0.35">
      <c r="A82" s="4">
        <v>44114</v>
      </c>
      <c r="B82" s="2" t="s">
        <v>18</v>
      </c>
      <c r="C82" s="2" t="s">
        <v>69</v>
      </c>
      <c r="D82" s="2" t="s">
        <v>50</v>
      </c>
      <c r="E82" s="2" t="s">
        <v>57</v>
      </c>
      <c r="F82" s="2" t="s">
        <v>4</v>
      </c>
      <c r="G82" s="2" t="s">
        <v>56</v>
      </c>
      <c r="H82" s="2">
        <v>1</v>
      </c>
      <c r="I82" s="2">
        <v>20</v>
      </c>
      <c r="J82" s="2" t="s">
        <v>28</v>
      </c>
      <c r="K82" s="2" t="s">
        <v>70</v>
      </c>
      <c r="L82" s="2" t="s">
        <v>12</v>
      </c>
      <c r="M82" s="2">
        <v>1</v>
      </c>
      <c r="N82" s="2" t="s">
        <v>11</v>
      </c>
      <c r="O82" s="2" t="s">
        <v>34</v>
      </c>
    </row>
    <row r="83" spans="1:15" x14ac:dyDescent="0.35">
      <c r="A83" s="4">
        <v>44114</v>
      </c>
      <c r="B83" s="2" t="s">
        <v>18</v>
      </c>
      <c r="C83" s="2" t="s">
        <v>69</v>
      </c>
      <c r="D83" s="2" t="s">
        <v>50</v>
      </c>
      <c r="E83" s="2" t="s">
        <v>57</v>
      </c>
      <c r="F83" s="2" t="s">
        <v>4</v>
      </c>
      <c r="G83" s="2" t="s">
        <v>56</v>
      </c>
      <c r="H83" s="2">
        <v>1</v>
      </c>
      <c r="I83" s="2">
        <v>21</v>
      </c>
      <c r="J83" s="2" t="s">
        <v>28</v>
      </c>
      <c r="K83" s="2" t="s">
        <v>70</v>
      </c>
      <c r="L83" s="2" t="s">
        <v>12</v>
      </c>
      <c r="M83" s="2">
        <v>1</v>
      </c>
      <c r="N83" s="2" t="s">
        <v>12</v>
      </c>
      <c r="O83" s="2" t="s">
        <v>34</v>
      </c>
    </row>
    <row r="84" spans="1:15" x14ac:dyDescent="0.35">
      <c r="A84" s="4">
        <v>44114</v>
      </c>
      <c r="B84" s="2" t="s">
        <v>18</v>
      </c>
      <c r="C84" s="2" t="s">
        <v>69</v>
      </c>
      <c r="D84" s="2" t="s">
        <v>50</v>
      </c>
      <c r="E84" s="2" t="s">
        <v>57</v>
      </c>
      <c r="F84" s="2" t="s">
        <v>4</v>
      </c>
      <c r="G84" s="2" t="s">
        <v>56</v>
      </c>
      <c r="H84" s="2">
        <v>1</v>
      </c>
      <c r="I84" s="2">
        <v>22</v>
      </c>
      <c r="J84" s="2" t="s">
        <v>28</v>
      </c>
      <c r="K84" s="2" t="s">
        <v>70</v>
      </c>
      <c r="L84" s="2" t="s">
        <v>12</v>
      </c>
      <c r="M84" s="2">
        <v>1</v>
      </c>
      <c r="N84" s="2" t="s">
        <v>12</v>
      </c>
      <c r="O84" s="2" t="s">
        <v>34</v>
      </c>
    </row>
    <row r="85" spans="1:15" x14ac:dyDescent="0.35">
      <c r="A85" s="4">
        <v>44114</v>
      </c>
      <c r="B85" s="2" t="s">
        <v>18</v>
      </c>
      <c r="C85" s="2" t="s">
        <v>69</v>
      </c>
      <c r="D85" s="2" t="s">
        <v>50</v>
      </c>
      <c r="E85" s="2" t="s">
        <v>57</v>
      </c>
      <c r="F85" s="2" t="s">
        <v>4</v>
      </c>
      <c r="G85" s="2" t="s">
        <v>56</v>
      </c>
      <c r="H85" s="2">
        <v>1</v>
      </c>
      <c r="I85" s="2">
        <v>23</v>
      </c>
      <c r="J85" s="2" t="s">
        <v>28</v>
      </c>
      <c r="K85" s="2" t="s">
        <v>70</v>
      </c>
      <c r="L85" s="2" t="s">
        <v>12</v>
      </c>
      <c r="M85" s="2">
        <v>2</v>
      </c>
      <c r="N85" s="2" t="s">
        <v>12</v>
      </c>
      <c r="O85" s="2" t="s">
        <v>35</v>
      </c>
    </row>
    <row r="86" spans="1:15" x14ac:dyDescent="0.35">
      <c r="A86" s="4">
        <v>44114</v>
      </c>
      <c r="B86" s="2" t="s">
        <v>18</v>
      </c>
      <c r="C86" s="2" t="s">
        <v>69</v>
      </c>
      <c r="D86" s="2" t="s">
        <v>50</v>
      </c>
      <c r="E86" s="2" t="s">
        <v>57</v>
      </c>
      <c r="F86" s="2" t="s">
        <v>4</v>
      </c>
      <c r="G86" s="2" t="s">
        <v>56</v>
      </c>
      <c r="H86" s="2">
        <v>2</v>
      </c>
      <c r="I86" s="2">
        <v>24</v>
      </c>
      <c r="J86" s="2" t="s">
        <v>28</v>
      </c>
      <c r="K86" s="2" t="s">
        <v>70</v>
      </c>
      <c r="L86" s="2" t="s">
        <v>11</v>
      </c>
      <c r="M86" s="2">
        <v>1</v>
      </c>
      <c r="N86" s="2" t="s">
        <v>11</v>
      </c>
      <c r="O86" s="2" t="s">
        <v>34</v>
      </c>
    </row>
    <row r="87" spans="1:15" x14ac:dyDescent="0.35">
      <c r="A87" s="4">
        <v>44114</v>
      </c>
      <c r="B87" s="2" t="s">
        <v>18</v>
      </c>
      <c r="C87" s="2" t="s">
        <v>69</v>
      </c>
      <c r="D87" s="2" t="s">
        <v>50</v>
      </c>
      <c r="E87" s="2" t="s">
        <v>57</v>
      </c>
      <c r="F87" s="2" t="s">
        <v>4</v>
      </c>
      <c r="G87" s="2" t="s">
        <v>56</v>
      </c>
      <c r="H87" s="2">
        <v>2</v>
      </c>
      <c r="I87" s="2">
        <v>25</v>
      </c>
      <c r="J87" s="2" t="s">
        <v>28</v>
      </c>
      <c r="K87" s="2" t="s">
        <v>70</v>
      </c>
      <c r="L87" s="2" t="s">
        <v>11</v>
      </c>
      <c r="M87" s="2">
        <v>1</v>
      </c>
      <c r="N87" s="2" t="s">
        <v>11</v>
      </c>
      <c r="O87" s="2" t="s">
        <v>34</v>
      </c>
    </row>
    <row r="88" spans="1:15" x14ac:dyDescent="0.35">
      <c r="A88" s="4">
        <v>44114</v>
      </c>
      <c r="B88" s="2" t="s">
        <v>18</v>
      </c>
      <c r="C88" s="2" t="s">
        <v>69</v>
      </c>
      <c r="D88" s="2" t="s">
        <v>50</v>
      </c>
      <c r="E88" s="2" t="s">
        <v>57</v>
      </c>
      <c r="F88" s="2" t="s">
        <v>4</v>
      </c>
      <c r="G88" s="2" t="s">
        <v>56</v>
      </c>
      <c r="H88" s="2">
        <v>2</v>
      </c>
      <c r="I88" s="2">
        <v>26</v>
      </c>
      <c r="J88" s="2" t="s">
        <v>28</v>
      </c>
      <c r="K88" s="2" t="s">
        <v>70</v>
      </c>
      <c r="L88" s="2" t="s">
        <v>11</v>
      </c>
      <c r="M88" s="2">
        <v>2</v>
      </c>
      <c r="N88" s="2" t="s">
        <v>12</v>
      </c>
      <c r="O88" s="2" t="s">
        <v>35</v>
      </c>
    </row>
    <row r="89" spans="1:15" hidden="1" x14ac:dyDescent="0.35">
      <c r="A89" s="4">
        <v>44114</v>
      </c>
      <c r="B89" s="2" t="s">
        <v>18</v>
      </c>
      <c r="C89" s="2" t="s">
        <v>69</v>
      </c>
      <c r="D89" s="2" t="s">
        <v>50</v>
      </c>
      <c r="E89" s="2" t="s">
        <v>57</v>
      </c>
      <c r="F89" s="2" t="s">
        <v>4</v>
      </c>
      <c r="G89" s="2" t="s">
        <v>56</v>
      </c>
      <c r="H89" s="2">
        <v>2</v>
      </c>
      <c r="I89" s="2">
        <v>27</v>
      </c>
      <c r="J89" s="2" t="s">
        <v>28</v>
      </c>
      <c r="K89" s="2" t="s">
        <v>70</v>
      </c>
      <c r="L89" s="2" t="s">
        <v>11</v>
      </c>
      <c r="M89" s="2">
        <v>1</v>
      </c>
      <c r="N89" s="2" t="s">
        <v>40</v>
      </c>
      <c r="O89" s="2" t="s">
        <v>40</v>
      </c>
    </row>
    <row r="90" spans="1:15" x14ac:dyDescent="0.35">
      <c r="A90" s="4">
        <v>44114</v>
      </c>
      <c r="B90" s="2" t="s">
        <v>18</v>
      </c>
      <c r="C90" s="2" t="s">
        <v>69</v>
      </c>
      <c r="D90" s="2" t="s">
        <v>50</v>
      </c>
      <c r="E90" s="2" t="s">
        <v>57</v>
      </c>
      <c r="F90" s="2" t="s">
        <v>4</v>
      </c>
      <c r="G90" s="2" t="s">
        <v>56</v>
      </c>
      <c r="H90" s="2">
        <v>2</v>
      </c>
      <c r="I90" s="2">
        <v>28</v>
      </c>
      <c r="J90" s="2" t="s">
        <v>28</v>
      </c>
      <c r="K90" s="2" t="s">
        <v>70</v>
      </c>
      <c r="L90" s="2" t="s">
        <v>11</v>
      </c>
      <c r="M90" s="2">
        <v>1</v>
      </c>
      <c r="N90" s="2" t="s">
        <v>11</v>
      </c>
      <c r="O90" s="2" t="s">
        <v>33</v>
      </c>
    </row>
    <row r="91" spans="1:15" x14ac:dyDescent="0.35">
      <c r="A91" s="4">
        <v>44114</v>
      </c>
      <c r="B91" s="2" t="s">
        <v>18</v>
      </c>
      <c r="C91" s="2" t="s">
        <v>69</v>
      </c>
      <c r="D91" s="2" t="s">
        <v>50</v>
      </c>
      <c r="E91" s="2" t="s">
        <v>57</v>
      </c>
      <c r="F91" s="2" t="s">
        <v>4</v>
      </c>
      <c r="G91" s="2" t="s">
        <v>56</v>
      </c>
      <c r="H91" s="2">
        <v>2</v>
      </c>
      <c r="I91" s="2">
        <v>29</v>
      </c>
      <c r="J91" s="2" t="s">
        <v>28</v>
      </c>
      <c r="K91" s="2" t="s">
        <v>70</v>
      </c>
      <c r="L91" s="2" t="s">
        <v>12</v>
      </c>
      <c r="M91" s="2">
        <v>1</v>
      </c>
      <c r="N91" s="2" t="s">
        <v>11</v>
      </c>
      <c r="O91" s="2" t="s">
        <v>34</v>
      </c>
    </row>
    <row r="92" spans="1:15" x14ac:dyDescent="0.35">
      <c r="A92" s="4">
        <v>44114</v>
      </c>
      <c r="B92" s="2" t="s">
        <v>18</v>
      </c>
      <c r="C92" s="2" t="s">
        <v>69</v>
      </c>
      <c r="D92" s="2" t="s">
        <v>50</v>
      </c>
      <c r="E92" s="2" t="s">
        <v>57</v>
      </c>
      <c r="F92" s="2" t="s">
        <v>4</v>
      </c>
      <c r="G92" s="2" t="s">
        <v>56</v>
      </c>
      <c r="H92" s="2">
        <v>2</v>
      </c>
      <c r="I92" s="2">
        <v>30</v>
      </c>
      <c r="J92" s="2" t="s">
        <v>28</v>
      </c>
      <c r="K92" s="2" t="s">
        <v>70</v>
      </c>
      <c r="L92" s="2" t="s">
        <v>12</v>
      </c>
      <c r="M92" s="2">
        <v>2</v>
      </c>
      <c r="N92" s="2" t="s">
        <v>11</v>
      </c>
      <c r="O92" s="2" t="s">
        <v>35</v>
      </c>
    </row>
    <row r="93" spans="1:15" x14ac:dyDescent="0.35">
      <c r="A93" s="4">
        <v>44114</v>
      </c>
      <c r="B93" s="2" t="s">
        <v>18</v>
      </c>
      <c r="C93" s="2" t="s">
        <v>69</v>
      </c>
      <c r="D93" s="2" t="s">
        <v>50</v>
      </c>
      <c r="E93" s="2" t="s">
        <v>57</v>
      </c>
      <c r="F93" s="2" t="s">
        <v>4</v>
      </c>
      <c r="G93" s="2" t="s">
        <v>56</v>
      </c>
      <c r="H93" s="2">
        <v>2</v>
      </c>
      <c r="I93" s="2">
        <v>31</v>
      </c>
      <c r="J93" s="2" t="s">
        <v>28</v>
      </c>
      <c r="K93" s="2" t="s">
        <v>70</v>
      </c>
      <c r="L93" s="2" t="s">
        <v>12</v>
      </c>
      <c r="M93" s="2">
        <v>1</v>
      </c>
      <c r="N93" s="2" t="s">
        <v>11</v>
      </c>
      <c r="O93" s="2" t="s">
        <v>35</v>
      </c>
    </row>
    <row r="94" spans="1:15" hidden="1" x14ac:dyDescent="0.35">
      <c r="A94" s="4">
        <v>44114</v>
      </c>
      <c r="B94" s="2" t="s">
        <v>18</v>
      </c>
      <c r="C94" s="2" t="s">
        <v>69</v>
      </c>
      <c r="D94" s="2" t="s">
        <v>50</v>
      </c>
      <c r="E94" s="2" t="s">
        <v>57</v>
      </c>
      <c r="F94" s="2" t="s">
        <v>4</v>
      </c>
      <c r="G94" s="2" t="s">
        <v>56</v>
      </c>
      <c r="H94" s="2">
        <v>2</v>
      </c>
      <c r="I94" s="2">
        <v>32</v>
      </c>
      <c r="J94" s="2" t="s">
        <v>28</v>
      </c>
      <c r="K94" s="2" t="s">
        <v>70</v>
      </c>
      <c r="L94" s="2" t="s">
        <v>12</v>
      </c>
      <c r="M94" s="2">
        <v>2</v>
      </c>
      <c r="N94" s="2" t="s">
        <v>40</v>
      </c>
      <c r="O94" s="2" t="s">
        <v>40</v>
      </c>
    </row>
    <row r="95" spans="1:15" x14ac:dyDescent="0.35">
      <c r="A95" s="4">
        <v>44114</v>
      </c>
      <c r="B95" s="2" t="s">
        <v>18</v>
      </c>
      <c r="C95" s="2" t="s">
        <v>69</v>
      </c>
      <c r="D95" s="2" t="s">
        <v>50</v>
      </c>
      <c r="E95" s="2" t="s">
        <v>57</v>
      </c>
      <c r="F95" s="2" t="s">
        <v>4</v>
      </c>
      <c r="G95" s="2" t="s">
        <v>56</v>
      </c>
      <c r="H95" s="2">
        <v>2</v>
      </c>
      <c r="I95" s="2">
        <v>33</v>
      </c>
      <c r="J95" s="2" t="s">
        <v>28</v>
      </c>
      <c r="K95" s="2" t="s">
        <v>70</v>
      </c>
      <c r="L95" s="2" t="s">
        <v>12</v>
      </c>
      <c r="M95" s="2">
        <v>1</v>
      </c>
      <c r="N95" s="2" t="s">
        <v>12</v>
      </c>
      <c r="O95" s="2" t="s">
        <v>33</v>
      </c>
    </row>
    <row r="96" spans="1:15" x14ac:dyDescent="0.35">
      <c r="A96" s="4">
        <v>44114</v>
      </c>
      <c r="B96" s="2" t="s">
        <v>18</v>
      </c>
      <c r="C96" s="2" t="s">
        <v>69</v>
      </c>
      <c r="D96" s="2" t="s">
        <v>50</v>
      </c>
      <c r="E96" s="2" t="s">
        <v>57</v>
      </c>
      <c r="F96" s="2" t="s">
        <v>4</v>
      </c>
      <c r="G96" s="2" t="s">
        <v>56</v>
      </c>
      <c r="H96" s="2">
        <v>2</v>
      </c>
      <c r="I96" s="2">
        <v>34</v>
      </c>
      <c r="J96" s="2" t="s">
        <v>28</v>
      </c>
      <c r="K96" s="2" t="s">
        <v>70</v>
      </c>
      <c r="L96" s="2" t="s">
        <v>11</v>
      </c>
      <c r="M96" s="2">
        <v>2</v>
      </c>
      <c r="N96" s="2" t="s">
        <v>12</v>
      </c>
      <c r="O96" s="2" t="s">
        <v>33</v>
      </c>
    </row>
    <row r="97" spans="1:15" x14ac:dyDescent="0.35">
      <c r="A97" s="4">
        <v>44114</v>
      </c>
      <c r="B97" s="2" t="s">
        <v>18</v>
      </c>
      <c r="C97" s="2" t="s">
        <v>69</v>
      </c>
      <c r="D97" s="2" t="s">
        <v>50</v>
      </c>
      <c r="E97" s="2" t="s">
        <v>57</v>
      </c>
      <c r="F97" s="2" t="s">
        <v>4</v>
      </c>
      <c r="G97" s="2" t="s">
        <v>56</v>
      </c>
      <c r="H97" s="2">
        <v>2</v>
      </c>
      <c r="I97" s="2">
        <v>35</v>
      </c>
      <c r="J97" s="2" t="s">
        <v>28</v>
      </c>
      <c r="K97" s="2" t="s">
        <v>70</v>
      </c>
      <c r="L97" s="2" t="s">
        <v>11</v>
      </c>
      <c r="M97" s="2">
        <v>1</v>
      </c>
      <c r="N97" s="2" t="s">
        <v>11</v>
      </c>
      <c r="O97" s="2" t="s">
        <v>35</v>
      </c>
    </row>
    <row r="98" spans="1:15" x14ac:dyDescent="0.35">
      <c r="A98" s="4">
        <v>44114</v>
      </c>
      <c r="B98" s="2" t="s">
        <v>18</v>
      </c>
      <c r="C98" s="2" t="s">
        <v>69</v>
      </c>
      <c r="D98" s="2" t="s">
        <v>50</v>
      </c>
      <c r="E98" s="2" t="s">
        <v>57</v>
      </c>
      <c r="F98" s="2" t="s">
        <v>4</v>
      </c>
      <c r="G98" s="2" t="s">
        <v>56</v>
      </c>
      <c r="H98" s="2">
        <v>2</v>
      </c>
      <c r="I98" s="2">
        <v>36</v>
      </c>
      <c r="J98" s="2" t="s">
        <v>28</v>
      </c>
      <c r="K98" s="2" t="s">
        <v>70</v>
      </c>
      <c r="L98" s="2" t="s">
        <v>11</v>
      </c>
      <c r="M98" s="2">
        <v>1</v>
      </c>
      <c r="N98" s="2" t="s">
        <v>12</v>
      </c>
      <c r="O98" s="2" t="s">
        <v>33</v>
      </c>
    </row>
    <row r="99" spans="1:15" x14ac:dyDescent="0.35">
      <c r="A99" s="4">
        <v>44114</v>
      </c>
      <c r="B99" s="2" t="s">
        <v>18</v>
      </c>
      <c r="C99" s="2" t="s">
        <v>69</v>
      </c>
      <c r="D99" s="2" t="s">
        <v>50</v>
      </c>
      <c r="E99" s="2" t="s">
        <v>57</v>
      </c>
      <c r="F99" s="2" t="s">
        <v>4</v>
      </c>
      <c r="G99" s="2" t="s">
        <v>56</v>
      </c>
      <c r="H99" s="2">
        <v>2</v>
      </c>
      <c r="I99" s="2">
        <v>37</v>
      </c>
      <c r="J99" s="2" t="s">
        <v>28</v>
      </c>
      <c r="K99" s="2" t="s">
        <v>70</v>
      </c>
      <c r="L99" s="2" t="s">
        <v>11</v>
      </c>
      <c r="M99" s="2">
        <v>2</v>
      </c>
      <c r="N99" s="2" t="s">
        <v>11</v>
      </c>
      <c r="O99" s="2" t="s">
        <v>33</v>
      </c>
    </row>
    <row r="100" spans="1:15" x14ac:dyDescent="0.35">
      <c r="A100" s="4">
        <v>44114</v>
      </c>
      <c r="B100" s="2" t="s">
        <v>18</v>
      </c>
      <c r="C100" s="2" t="s">
        <v>69</v>
      </c>
      <c r="D100" s="2" t="s">
        <v>50</v>
      </c>
      <c r="E100" s="2" t="s">
        <v>57</v>
      </c>
      <c r="F100" s="2" t="s">
        <v>4</v>
      </c>
      <c r="G100" s="2" t="s">
        <v>56</v>
      </c>
      <c r="H100" s="2">
        <v>2</v>
      </c>
      <c r="I100" s="2">
        <v>38</v>
      </c>
      <c r="J100" s="2" t="s">
        <v>28</v>
      </c>
      <c r="K100" s="2" t="s">
        <v>70</v>
      </c>
      <c r="L100" s="2" t="s">
        <v>12</v>
      </c>
      <c r="M100" s="2">
        <v>2</v>
      </c>
      <c r="N100" s="2" t="s">
        <v>12</v>
      </c>
      <c r="O100" s="2" t="s">
        <v>33</v>
      </c>
    </row>
    <row r="101" spans="1:15" x14ac:dyDescent="0.35">
      <c r="A101" s="4">
        <v>44114</v>
      </c>
      <c r="B101" s="2" t="s">
        <v>18</v>
      </c>
      <c r="C101" s="2" t="s">
        <v>69</v>
      </c>
      <c r="D101" s="2" t="s">
        <v>50</v>
      </c>
      <c r="E101" s="2" t="s">
        <v>57</v>
      </c>
      <c r="F101" s="2" t="s">
        <v>4</v>
      </c>
      <c r="G101" s="2" t="s">
        <v>56</v>
      </c>
      <c r="H101" s="2">
        <v>2</v>
      </c>
      <c r="I101" s="2">
        <v>39</v>
      </c>
      <c r="J101" s="2" t="s">
        <v>28</v>
      </c>
      <c r="K101" s="2" t="s">
        <v>70</v>
      </c>
      <c r="L101" s="2" t="s">
        <v>12</v>
      </c>
      <c r="M101" s="2">
        <v>2</v>
      </c>
      <c r="N101" s="2" t="s">
        <v>11</v>
      </c>
      <c r="O101" s="2" t="s">
        <v>34</v>
      </c>
    </row>
    <row r="102" spans="1:15" x14ac:dyDescent="0.35">
      <c r="A102" s="4">
        <v>44114</v>
      </c>
      <c r="B102" s="2" t="s">
        <v>18</v>
      </c>
      <c r="C102" s="2" t="s">
        <v>69</v>
      </c>
      <c r="D102" s="2" t="s">
        <v>50</v>
      </c>
      <c r="E102" s="2" t="s">
        <v>57</v>
      </c>
      <c r="F102" s="2" t="s">
        <v>4</v>
      </c>
      <c r="G102" s="2" t="s">
        <v>56</v>
      </c>
      <c r="H102" s="2">
        <v>2</v>
      </c>
      <c r="I102" s="2">
        <v>40</v>
      </c>
      <c r="J102" s="2" t="s">
        <v>28</v>
      </c>
      <c r="K102" s="2" t="s">
        <v>70</v>
      </c>
      <c r="L102" s="2" t="s">
        <v>12</v>
      </c>
      <c r="M102" s="2">
        <v>1</v>
      </c>
      <c r="N102" s="2" t="s">
        <v>12</v>
      </c>
      <c r="O102" s="2" t="s">
        <v>33</v>
      </c>
    </row>
    <row r="103" spans="1:15" x14ac:dyDescent="0.35">
      <c r="A103" s="4">
        <v>44114</v>
      </c>
      <c r="B103" s="2" t="s">
        <v>18</v>
      </c>
      <c r="C103" s="2" t="s">
        <v>69</v>
      </c>
      <c r="D103" s="2" t="s">
        <v>50</v>
      </c>
      <c r="E103" s="2" t="s">
        <v>57</v>
      </c>
      <c r="F103" s="2" t="s">
        <v>4</v>
      </c>
      <c r="G103" s="2" t="s">
        <v>56</v>
      </c>
      <c r="H103" s="2">
        <v>2</v>
      </c>
      <c r="I103" s="2">
        <v>41</v>
      </c>
      <c r="J103" s="2" t="s">
        <v>28</v>
      </c>
      <c r="K103" s="2" t="s">
        <v>70</v>
      </c>
      <c r="L103" s="2" t="s">
        <v>12</v>
      </c>
      <c r="M103" s="2">
        <v>2</v>
      </c>
      <c r="N103" s="2" t="s">
        <v>11</v>
      </c>
      <c r="O103" s="2" t="s">
        <v>34</v>
      </c>
    </row>
    <row r="104" spans="1:15" x14ac:dyDescent="0.35">
      <c r="A104" s="4">
        <v>44114</v>
      </c>
      <c r="B104" s="2" t="s">
        <v>18</v>
      </c>
      <c r="C104" s="2" t="s">
        <v>69</v>
      </c>
      <c r="D104" s="2" t="s">
        <v>50</v>
      </c>
      <c r="E104" s="2" t="s">
        <v>57</v>
      </c>
      <c r="F104" s="2" t="s">
        <v>4</v>
      </c>
      <c r="G104" s="2" t="s">
        <v>56</v>
      </c>
      <c r="H104" s="2">
        <v>2</v>
      </c>
      <c r="I104" s="2">
        <v>42</v>
      </c>
      <c r="J104" s="2" t="s">
        <v>28</v>
      </c>
      <c r="K104" s="2" t="s">
        <v>70</v>
      </c>
      <c r="L104" s="2" t="s">
        <v>11</v>
      </c>
      <c r="M104" s="2">
        <v>2</v>
      </c>
      <c r="N104" s="2" t="s">
        <v>11</v>
      </c>
      <c r="O104" s="2" t="s">
        <v>35</v>
      </c>
    </row>
    <row r="105" spans="1:15" x14ac:dyDescent="0.35">
      <c r="A105" s="4">
        <v>44114</v>
      </c>
      <c r="B105" s="2" t="s">
        <v>18</v>
      </c>
      <c r="C105" s="2" t="s">
        <v>69</v>
      </c>
      <c r="D105" s="2" t="s">
        <v>50</v>
      </c>
      <c r="E105" s="2" t="s">
        <v>57</v>
      </c>
      <c r="F105" s="2" t="s">
        <v>4</v>
      </c>
      <c r="G105" s="2" t="s">
        <v>56</v>
      </c>
      <c r="H105" s="2">
        <v>2</v>
      </c>
      <c r="I105" s="2">
        <v>43</v>
      </c>
      <c r="J105" s="2" t="s">
        <v>28</v>
      </c>
      <c r="K105" s="2" t="s">
        <v>70</v>
      </c>
      <c r="L105" s="2" t="s">
        <v>11</v>
      </c>
      <c r="M105" s="2">
        <v>1</v>
      </c>
      <c r="N105" s="2" t="s">
        <v>11</v>
      </c>
      <c r="O105" s="2" t="s">
        <v>35</v>
      </c>
    </row>
    <row r="106" spans="1:15" hidden="1" x14ac:dyDescent="0.35">
      <c r="A106" s="4">
        <v>44114</v>
      </c>
      <c r="B106" s="2" t="s">
        <v>18</v>
      </c>
      <c r="C106" s="2" t="s">
        <v>69</v>
      </c>
      <c r="D106" s="2" t="s">
        <v>50</v>
      </c>
      <c r="E106" s="2" t="s">
        <v>57</v>
      </c>
      <c r="F106" s="2" t="s">
        <v>4</v>
      </c>
      <c r="G106" s="2" t="s">
        <v>56</v>
      </c>
      <c r="H106" s="2">
        <v>3</v>
      </c>
      <c r="I106" s="2">
        <v>44</v>
      </c>
      <c r="J106" s="2" t="s">
        <v>28</v>
      </c>
      <c r="K106" s="2" t="s">
        <v>70</v>
      </c>
      <c r="L106" s="2" t="s">
        <v>12</v>
      </c>
      <c r="M106" s="2">
        <v>2</v>
      </c>
      <c r="N106" s="2" t="s">
        <v>40</v>
      </c>
      <c r="O106" s="2" t="s">
        <v>40</v>
      </c>
    </row>
    <row r="107" spans="1:15" x14ac:dyDescent="0.35">
      <c r="A107" s="4">
        <v>44114</v>
      </c>
      <c r="B107" s="2" t="s">
        <v>18</v>
      </c>
      <c r="C107" s="2" t="s">
        <v>69</v>
      </c>
      <c r="D107" s="2" t="s">
        <v>50</v>
      </c>
      <c r="E107" s="2" t="s">
        <v>57</v>
      </c>
      <c r="F107" s="2" t="s">
        <v>4</v>
      </c>
      <c r="G107" s="2" t="s">
        <v>56</v>
      </c>
      <c r="H107" s="2">
        <v>3</v>
      </c>
      <c r="I107" s="2">
        <v>45</v>
      </c>
      <c r="J107" s="2" t="s">
        <v>28</v>
      </c>
      <c r="K107" s="2" t="s">
        <v>70</v>
      </c>
      <c r="L107" s="2" t="s">
        <v>12</v>
      </c>
      <c r="M107" s="2">
        <v>1</v>
      </c>
      <c r="N107" s="2" t="s">
        <v>11</v>
      </c>
      <c r="O107" s="2" t="s">
        <v>35</v>
      </c>
    </row>
    <row r="108" spans="1:15" x14ac:dyDescent="0.35">
      <c r="A108" s="4">
        <v>44114</v>
      </c>
      <c r="B108" s="2" t="s">
        <v>18</v>
      </c>
      <c r="C108" s="2" t="s">
        <v>69</v>
      </c>
      <c r="D108" s="2" t="s">
        <v>50</v>
      </c>
      <c r="E108" s="2" t="s">
        <v>57</v>
      </c>
      <c r="F108" s="2" t="s">
        <v>4</v>
      </c>
      <c r="G108" s="2" t="s">
        <v>56</v>
      </c>
      <c r="H108" s="2">
        <v>3</v>
      </c>
      <c r="I108" s="2">
        <v>46</v>
      </c>
      <c r="J108" s="2" t="s">
        <v>28</v>
      </c>
      <c r="K108" s="2" t="s">
        <v>70</v>
      </c>
      <c r="L108" s="2" t="s">
        <v>12</v>
      </c>
      <c r="M108" s="2">
        <v>2</v>
      </c>
      <c r="N108" s="2" t="s">
        <v>12</v>
      </c>
      <c r="O108" s="2" t="s">
        <v>33</v>
      </c>
    </row>
    <row r="109" spans="1:15" x14ac:dyDescent="0.35">
      <c r="A109" s="4">
        <v>44114</v>
      </c>
      <c r="B109" s="2" t="s">
        <v>18</v>
      </c>
      <c r="C109" s="2" t="s">
        <v>69</v>
      </c>
      <c r="D109" s="2" t="s">
        <v>50</v>
      </c>
      <c r="E109" s="2" t="s">
        <v>57</v>
      </c>
      <c r="F109" s="2" t="s">
        <v>4</v>
      </c>
      <c r="G109" s="2" t="s">
        <v>56</v>
      </c>
      <c r="H109" s="2">
        <v>3</v>
      </c>
      <c r="I109" s="2">
        <v>47</v>
      </c>
      <c r="J109" s="2" t="s">
        <v>28</v>
      </c>
      <c r="K109" s="2" t="s">
        <v>70</v>
      </c>
      <c r="L109" s="2" t="s">
        <v>12</v>
      </c>
      <c r="M109" s="2" t="s">
        <v>39</v>
      </c>
      <c r="N109" s="2" t="s">
        <v>11</v>
      </c>
      <c r="O109" s="2" t="s">
        <v>33</v>
      </c>
    </row>
    <row r="110" spans="1:15" x14ac:dyDescent="0.35">
      <c r="A110" s="4">
        <v>44114</v>
      </c>
      <c r="B110" s="2" t="s">
        <v>18</v>
      </c>
      <c r="C110" s="2" t="s">
        <v>69</v>
      </c>
      <c r="D110" s="2" t="s">
        <v>50</v>
      </c>
      <c r="E110" s="2" t="s">
        <v>57</v>
      </c>
      <c r="F110" s="2" t="s">
        <v>4</v>
      </c>
      <c r="G110" s="2" t="s">
        <v>56</v>
      </c>
      <c r="H110" s="2">
        <v>3</v>
      </c>
      <c r="I110" s="2">
        <v>48</v>
      </c>
      <c r="J110" s="2" t="s">
        <v>28</v>
      </c>
      <c r="K110" s="2" t="s">
        <v>70</v>
      </c>
      <c r="L110" s="2" t="s">
        <v>12</v>
      </c>
      <c r="M110" s="2">
        <v>2</v>
      </c>
      <c r="N110" s="2" t="s">
        <v>12</v>
      </c>
      <c r="O110" s="2" t="s">
        <v>33</v>
      </c>
    </row>
    <row r="111" spans="1:15" hidden="1" x14ac:dyDescent="0.35">
      <c r="A111" s="4">
        <v>44114</v>
      </c>
      <c r="B111" s="2" t="s">
        <v>18</v>
      </c>
      <c r="C111" s="2" t="s">
        <v>69</v>
      </c>
      <c r="D111" s="2" t="s">
        <v>50</v>
      </c>
      <c r="E111" s="2" t="s">
        <v>57</v>
      </c>
      <c r="F111" s="2" t="s">
        <v>4</v>
      </c>
      <c r="G111" s="2" t="s">
        <v>56</v>
      </c>
      <c r="H111" s="2">
        <v>3</v>
      </c>
      <c r="I111" s="2">
        <v>49</v>
      </c>
      <c r="J111" s="2" t="s">
        <v>28</v>
      </c>
      <c r="K111" s="2" t="s">
        <v>70</v>
      </c>
      <c r="L111" s="2" t="s">
        <v>11</v>
      </c>
      <c r="M111" s="2">
        <v>1</v>
      </c>
      <c r="N111" s="2" t="s">
        <v>40</v>
      </c>
      <c r="O111" s="2" t="s">
        <v>40</v>
      </c>
    </row>
    <row r="112" spans="1:15" x14ac:dyDescent="0.35">
      <c r="A112" s="4">
        <v>44114</v>
      </c>
      <c r="B112" s="2" t="s">
        <v>18</v>
      </c>
      <c r="C112" s="2" t="s">
        <v>69</v>
      </c>
      <c r="D112" s="2" t="s">
        <v>50</v>
      </c>
      <c r="E112" s="2" t="s">
        <v>57</v>
      </c>
      <c r="F112" s="2" t="s">
        <v>4</v>
      </c>
      <c r="G112" s="2" t="s">
        <v>56</v>
      </c>
      <c r="H112" s="2">
        <v>3</v>
      </c>
      <c r="I112" s="2">
        <v>50</v>
      </c>
      <c r="J112" s="2" t="s">
        <v>28</v>
      </c>
      <c r="K112" s="2" t="s">
        <v>70</v>
      </c>
      <c r="L112" s="2" t="s">
        <v>11</v>
      </c>
      <c r="M112" s="2">
        <v>2</v>
      </c>
      <c r="N112" s="2" t="s">
        <v>12</v>
      </c>
      <c r="O112" s="2" t="s">
        <v>33</v>
      </c>
    </row>
    <row r="113" spans="1:15" x14ac:dyDescent="0.35">
      <c r="A113" s="4">
        <v>44114</v>
      </c>
      <c r="B113" s="2" t="s">
        <v>18</v>
      </c>
      <c r="C113" s="2" t="s">
        <v>69</v>
      </c>
      <c r="D113" s="2" t="s">
        <v>50</v>
      </c>
      <c r="E113" s="2" t="s">
        <v>57</v>
      </c>
      <c r="F113" s="2" t="s">
        <v>4</v>
      </c>
      <c r="G113" s="2" t="s">
        <v>56</v>
      </c>
      <c r="H113" s="2">
        <v>3</v>
      </c>
      <c r="I113" s="2">
        <v>51</v>
      </c>
      <c r="J113" s="2" t="s">
        <v>28</v>
      </c>
      <c r="K113" s="2" t="s">
        <v>70</v>
      </c>
      <c r="L113" s="2" t="s">
        <v>11</v>
      </c>
      <c r="M113" s="2">
        <v>2</v>
      </c>
      <c r="N113" s="2" t="s">
        <v>11</v>
      </c>
      <c r="O113" s="2" t="s">
        <v>33</v>
      </c>
    </row>
    <row r="114" spans="1:15" x14ac:dyDescent="0.35">
      <c r="A114" s="4">
        <v>44114</v>
      </c>
      <c r="B114" s="2" t="s">
        <v>18</v>
      </c>
      <c r="C114" s="2" t="s">
        <v>69</v>
      </c>
      <c r="D114" s="2" t="s">
        <v>50</v>
      </c>
      <c r="E114" s="2" t="s">
        <v>57</v>
      </c>
      <c r="F114" s="5" t="s">
        <v>4</v>
      </c>
      <c r="G114" s="2" t="s">
        <v>56</v>
      </c>
      <c r="H114" s="2">
        <v>3</v>
      </c>
      <c r="I114" s="2">
        <v>52</v>
      </c>
      <c r="J114" s="2" t="s">
        <v>28</v>
      </c>
      <c r="K114" s="2" t="s">
        <v>70</v>
      </c>
      <c r="L114" s="2" t="s">
        <v>11</v>
      </c>
      <c r="M114" s="2">
        <v>1</v>
      </c>
      <c r="N114" s="2" t="s">
        <v>11</v>
      </c>
      <c r="O114" s="2" t="s">
        <v>33</v>
      </c>
    </row>
    <row r="115" spans="1:15" x14ac:dyDescent="0.35">
      <c r="A115" s="4">
        <v>44114</v>
      </c>
      <c r="B115" s="2" t="s">
        <v>18</v>
      </c>
      <c r="C115" s="2" t="s">
        <v>69</v>
      </c>
      <c r="D115" s="2" t="s">
        <v>50</v>
      </c>
      <c r="E115" s="2" t="s">
        <v>57</v>
      </c>
      <c r="F115" s="5" t="s">
        <v>4</v>
      </c>
      <c r="G115" s="2" t="s">
        <v>56</v>
      </c>
      <c r="H115" s="2">
        <v>3</v>
      </c>
      <c r="I115" s="2">
        <v>53</v>
      </c>
      <c r="J115" s="2" t="s">
        <v>28</v>
      </c>
      <c r="K115" s="2" t="s">
        <v>70</v>
      </c>
      <c r="L115" s="2" t="s">
        <v>11</v>
      </c>
      <c r="M115" s="2">
        <v>1</v>
      </c>
      <c r="N115" s="2" t="s">
        <v>11</v>
      </c>
      <c r="O115" s="2" t="s">
        <v>34</v>
      </c>
    </row>
    <row r="116" spans="1:15" x14ac:dyDescent="0.35">
      <c r="A116" s="4">
        <v>44114</v>
      </c>
      <c r="B116" s="2" t="s">
        <v>18</v>
      </c>
      <c r="C116" s="2" t="s">
        <v>69</v>
      </c>
      <c r="D116" s="2" t="s">
        <v>50</v>
      </c>
      <c r="E116" s="2" t="s">
        <v>57</v>
      </c>
      <c r="F116" s="5" t="s">
        <v>4</v>
      </c>
      <c r="G116" s="2" t="s">
        <v>56</v>
      </c>
      <c r="H116" s="2">
        <v>3</v>
      </c>
      <c r="I116" s="2">
        <v>54</v>
      </c>
      <c r="J116" s="2" t="s">
        <v>28</v>
      </c>
      <c r="K116" s="2" t="s">
        <v>70</v>
      </c>
      <c r="L116" s="2" t="s">
        <v>12</v>
      </c>
      <c r="M116" s="2">
        <v>2</v>
      </c>
      <c r="N116" s="2" t="s">
        <v>12</v>
      </c>
      <c r="O116" s="2" t="s">
        <v>33</v>
      </c>
    </row>
    <row r="117" spans="1:15" x14ac:dyDescent="0.35">
      <c r="A117" s="4">
        <v>44114</v>
      </c>
      <c r="B117" s="2" t="s">
        <v>18</v>
      </c>
      <c r="C117" s="2" t="s">
        <v>69</v>
      </c>
      <c r="D117" s="2" t="s">
        <v>50</v>
      </c>
      <c r="E117" s="2" t="s">
        <v>57</v>
      </c>
      <c r="F117" s="5" t="s">
        <v>4</v>
      </c>
      <c r="G117" s="2" t="s">
        <v>56</v>
      </c>
      <c r="H117" s="2">
        <v>3</v>
      </c>
      <c r="I117" s="2">
        <v>55</v>
      </c>
      <c r="J117" s="2" t="s">
        <v>28</v>
      </c>
      <c r="K117" s="2" t="s">
        <v>70</v>
      </c>
      <c r="L117" s="2" t="s">
        <v>12</v>
      </c>
      <c r="M117" s="2">
        <v>1</v>
      </c>
      <c r="N117" s="2" t="s">
        <v>12</v>
      </c>
      <c r="O117" s="2" t="s">
        <v>34</v>
      </c>
    </row>
    <row r="118" spans="1:15" x14ac:dyDescent="0.35">
      <c r="A118" s="4">
        <v>44114</v>
      </c>
      <c r="B118" s="2" t="s">
        <v>18</v>
      </c>
      <c r="C118" s="2" t="s">
        <v>69</v>
      </c>
      <c r="D118" s="2" t="s">
        <v>50</v>
      </c>
      <c r="E118" s="2" t="s">
        <v>57</v>
      </c>
      <c r="F118" s="5" t="s">
        <v>4</v>
      </c>
      <c r="G118" s="2" t="s">
        <v>56</v>
      </c>
      <c r="H118" s="2">
        <v>3</v>
      </c>
      <c r="I118" s="2">
        <v>56</v>
      </c>
      <c r="J118" s="2" t="s">
        <v>28</v>
      </c>
      <c r="K118" s="2" t="s">
        <v>70</v>
      </c>
      <c r="L118" s="2" t="s">
        <v>12</v>
      </c>
      <c r="M118" s="2">
        <v>2</v>
      </c>
      <c r="N118" s="2" t="s">
        <v>11</v>
      </c>
      <c r="O118" s="2" t="s">
        <v>34</v>
      </c>
    </row>
    <row r="119" spans="1:15" x14ac:dyDescent="0.35">
      <c r="A119" s="4">
        <v>44114</v>
      </c>
      <c r="B119" s="2" t="s">
        <v>18</v>
      </c>
      <c r="C119" s="2" t="s">
        <v>69</v>
      </c>
      <c r="D119" s="2" t="s">
        <v>50</v>
      </c>
      <c r="E119" s="2" t="s">
        <v>57</v>
      </c>
      <c r="F119" s="5" t="s">
        <v>4</v>
      </c>
      <c r="G119" s="2" t="s">
        <v>56</v>
      </c>
      <c r="H119" s="2">
        <v>3</v>
      </c>
      <c r="I119" s="2">
        <v>57</v>
      </c>
      <c r="J119" s="2" t="s">
        <v>28</v>
      </c>
      <c r="K119" s="2" t="s">
        <v>70</v>
      </c>
      <c r="L119" s="2" t="s">
        <v>12</v>
      </c>
      <c r="M119" s="2">
        <v>1</v>
      </c>
      <c r="N119" s="2" t="s">
        <v>12</v>
      </c>
      <c r="O119" s="2" t="s">
        <v>33</v>
      </c>
    </row>
    <row r="120" spans="1:15" x14ac:dyDescent="0.35">
      <c r="A120" s="4">
        <v>44114</v>
      </c>
      <c r="B120" s="2" t="s">
        <v>18</v>
      </c>
      <c r="C120" s="2" t="s">
        <v>69</v>
      </c>
      <c r="D120" s="2" t="s">
        <v>50</v>
      </c>
      <c r="E120" s="2" t="s">
        <v>57</v>
      </c>
      <c r="F120" s="5" t="s">
        <v>4</v>
      </c>
      <c r="G120" s="2" t="s">
        <v>56</v>
      </c>
      <c r="H120" s="2">
        <v>3</v>
      </c>
      <c r="I120" s="2">
        <v>58</v>
      </c>
      <c r="J120" s="2" t="s">
        <v>28</v>
      </c>
      <c r="K120" s="2" t="s">
        <v>70</v>
      </c>
      <c r="L120" s="2" t="s">
        <v>11</v>
      </c>
      <c r="M120" s="2">
        <v>1</v>
      </c>
      <c r="N120" s="2" t="s">
        <v>11</v>
      </c>
      <c r="O120" s="2" t="s">
        <v>34</v>
      </c>
    </row>
    <row r="121" spans="1:15" x14ac:dyDescent="0.35">
      <c r="A121" s="4">
        <v>44114</v>
      </c>
      <c r="B121" s="2" t="s">
        <v>18</v>
      </c>
      <c r="C121" s="2" t="s">
        <v>69</v>
      </c>
      <c r="D121" s="2" t="s">
        <v>50</v>
      </c>
      <c r="E121" s="2" t="s">
        <v>57</v>
      </c>
      <c r="F121" s="5" t="s">
        <v>4</v>
      </c>
      <c r="G121" s="2" t="s">
        <v>56</v>
      </c>
      <c r="H121" s="2">
        <v>3</v>
      </c>
      <c r="I121" s="2">
        <v>59</v>
      </c>
      <c r="J121" s="2" t="s">
        <v>28</v>
      </c>
      <c r="K121" s="2" t="s">
        <v>70</v>
      </c>
      <c r="L121" s="2" t="s">
        <v>11</v>
      </c>
      <c r="M121" s="2">
        <v>1</v>
      </c>
      <c r="N121" s="2" t="s">
        <v>11</v>
      </c>
      <c r="O121" s="2" t="s">
        <v>33</v>
      </c>
    </row>
    <row r="122" spans="1:15" x14ac:dyDescent="0.35">
      <c r="A122" s="4">
        <v>44114</v>
      </c>
      <c r="B122" s="2" t="s">
        <v>18</v>
      </c>
      <c r="C122" s="2" t="s">
        <v>69</v>
      </c>
      <c r="D122" s="2" t="s">
        <v>50</v>
      </c>
      <c r="E122" s="2" t="s">
        <v>57</v>
      </c>
      <c r="F122" s="5" t="s">
        <v>4</v>
      </c>
      <c r="G122" s="2" t="s">
        <v>56</v>
      </c>
      <c r="H122" s="2">
        <v>3</v>
      </c>
      <c r="I122" s="2">
        <v>60</v>
      </c>
      <c r="J122" s="2" t="s">
        <v>28</v>
      </c>
      <c r="K122" s="2" t="s">
        <v>70</v>
      </c>
      <c r="L122" s="2" t="s">
        <v>11</v>
      </c>
      <c r="M122" s="2">
        <v>1</v>
      </c>
      <c r="N122" s="2" t="s">
        <v>11</v>
      </c>
      <c r="O122" s="2" t="s">
        <v>35</v>
      </c>
    </row>
    <row r="123" spans="1:15" x14ac:dyDescent="0.35">
      <c r="A123" s="4">
        <v>44114</v>
      </c>
      <c r="B123" s="2" t="s">
        <v>18</v>
      </c>
      <c r="C123" s="2" t="s">
        <v>69</v>
      </c>
      <c r="D123" s="2" t="s">
        <v>50</v>
      </c>
      <c r="E123" s="2" t="s">
        <v>57</v>
      </c>
      <c r="F123" s="5" t="s">
        <v>4</v>
      </c>
      <c r="G123" s="2" t="s">
        <v>56</v>
      </c>
      <c r="H123" s="2">
        <v>3</v>
      </c>
      <c r="I123" s="2">
        <v>61</v>
      </c>
      <c r="J123" s="2" t="s">
        <v>28</v>
      </c>
      <c r="K123" s="2" t="s">
        <v>70</v>
      </c>
      <c r="L123" s="2" t="s">
        <v>11</v>
      </c>
      <c r="M123" s="2">
        <v>2</v>
      </c>
      <c r="N123" s="2" t="s">
        <v>12</v>
      </c>
      <c r="O123" s="2" t="s">
        <v>34</v>
      </c>
    </row>
    <row r="124" spans="1:15" x14ac:dyDescent="0.35">
      <c r="A124" s="4">
        <v>44114</v>
      </c>
      <c r="B124" s="2" t="s">
        <v>18</v>
      </c>
      <c r="C124" s="2" t="s">
        <v>69</v>
      </c>
      <c r="D124" s="2" t="s">
        <v>50</v>
      </c>
      <c r="E124" s="2" t="s">
        <v>57</v>
      </c>
      <c r="F124" s="5" t="s">
        <v>4</v>
      </c>
      <c r="G124" s="2" t="s">
        <v>56</v>
      </c>
      <c r="H124" s="2">
        <v>3</v>
      </c>
      <c r="I124" s="2">
        <v>62</v>
      </c>
      <c r="J124" s="2" t="s">
        <v>28</v>
      </c>
      <c r="K124" s="2" t="s">
        <v>70</v>
      </c>
      <c r="L124" s="2" t="s">
        <v>12</v>
      </c>
      <c r="M124" s="2">
        <v>1</v>
      </c>
      <c r="N124" s="2" t="s">
        <v>12</v>
      </c>
      <c r="O124" s="2" t="s">
        <v>35</v>
      </c>
    </row>
    <row r="125" spans="1:15" x14ac:dyDescent="0.35">
      <c r="A125" s="4">
        <v>44114</v>
      </c>
      <c r="B125" s="2" t="s">
        <v>18</v>
      </c>
      <c r="C125" s="2" t="s">
        <v>69</v>
      </c>
      <c r="D125" s="2" t="s">
        <v>50</v>
      </c>
      <c r="E125" s="2" t="s">
        <v>57</v>
      </c>
      <c r="F125" s="5" t="s">
        <v>4</v>
      </c>
      <c r="G125" s="2" t="s">
        <v>56</v>
      </c>
      <c r="H125" s="2">
        <v>3</v>
      </c>
      <c r="I125" s="2">
        <v>63</v>
      </c>
      <c r="J125" s="2" t="s">
        <v>28</v>
      </c>
      <c r="K125" s="2" t="s">
        <v>70</v>
      </c>
      <c r="L125" s="2" t="s">
        <v>12</v>
      </c>
      <c r="M125" s="2">
        <v>1</v>
      </c>
      <c r="N125" s="2" t="s">
        <v>12</v>
      </c>
      <c r="O125" s="2" t="s">
        <v>33</v>
      </c>
    </row>
    <row r="126" spans="1:15" x14ac:dyDescent="0.35">
      <c r="A126" s="4">
        <v>44114</v>
      </c>
      <c r="B126" s="2" t="s">
        <v>18</v>
      </c>
      <c r="C126" s="2" t="s">
        <v>69</v>
      </c>
      <c r="D126" s="2" t="s">
        <v>50</v>
      </c>
      <c r="E126" s="2" t="s">
        <v>57</v>
      </c>
      <c r="F126" s="5" t="s">
        <v>4</v>
      </c>
      <c r="G126" s="2" t="s">
        <v>56</v>
      </c>
      <c r="H126" s="2">
        <v>3</v>
      </c>
      <c r="I126" s="2">
        <v>64</v>
      </c>
      <c r="J126" s="2" t="s">
        <v>28</v>
      </c>
      <c r="K126" s="2" t="s">
        <v>70</v>
      </c>
      <c r="L126" s="2" t="s">
        <v>12</v>
      </c>
      <c r="M126" s="2">
        <v>2</v>
      </c>
      <c r="N126" s="2" t="s">
        <v>11</v>
      </c>
      <c r="O126" s="2" t="s">
        <v>34</v>
      </c>
    </row>
    <row r="127" spans="1:15" hidden="1" x14ac:dyDescent="0.35">
      <c r="A127" s="4">
        <v>44114</v>
      </c>
      <c r="B127" s="2" t="s">
        <v>18</v>
      </c>
      <c r="C127" s="2" t="s">
        <v>69</v>
      </c>
      <c r="D127" s="2" t="s">
        <v>50</v>
      </c>
      <c r="E127" s="2" t="s">
        <v>57</v>
      </c>
      <c r="F127" s="5" t="s">
        <v>4</v>
      </c>
      <c r="G127" s="2" t="s">
        <v>56</v>
      </c>
      <c r="H127" s="2">
        <v>3</v>
      </c>
      <c r="I127" s="2">
        <v>65</v>
      </c>
      <c r="J127" s="2" t="s">
        <v>28</v>
      </c>
      <c r="K127" s="2" t="s">
        <v>70</v>
      </c>
      <c r="L127" s="2" t="s">
        <v>12</v>
      </c>
      <c r="M127" s="2">
        <v>1</v>
      </c>
      <c r="N127" s="2" t="s">
        <v>40</v>
      </c>
      <c r="O127" s="2" t="s">
        <v>40</v>
      </c>
    </row>
    <row r="128" spans="1:15" x14ac:dyDescent="0.35">
      <c r="A128" s="4">
        <v>44114</v>
      </c>
      <c r="B128" s="2" t="s">
        <v>18</v>
      </c>
      <c r="C128" s="2" t="s">
        <v>69</v>
      </c>
      <c r="D128" s="2" t="s">
        <v>50</v>
      </c>
      <c r="E128" s="2" t="s">
        <v>57</v>
      </c>
      <c r="F128" s="5" t="s">
        <v>4</v>
      </c>
      <c r="G128" s="2" t="s">
        <v>56</v>
      </c>
      <c r="H128" s="2">
        <v>3</v>
      </c>
      <c r="I128" s="2">
        <v>66</v>
      </c>
      <c r="J128" s="2" t="s">
        <v>28</v>
      </c>
      <c r="K128" s="2" t="s">
        <v>70</v>
      </c>
      <c r="L128" s="2" t="s">
        <v>12</v>
      </c>
      <c r="M128" s="2">
        <v>2</v>
      </c>
      <c r="N128" s="2" t="s">
        <v>12</v>
      </c>
      <c r="O128" s="2" t="s">
        <v>34</v>
      </c>
    </row>
    <row r="129" spans="1:15" x14ac:dyDescent="0.35">
      <c r="A129" s="4">
        <v>44114</v>
      </c>
      <c r="B129" s="2" t="s">
        <v>18</v>
      </c>
      <c r="C129" s="2" t="s">
        <v>69</v>
      </c>
      <c r="D129" s="2" t="s">
        <v>50</v>
      </c>
      <c r="E129" s="2" t="s">
        <v>57</v>
      </c>
      <c r="F129" s="5" t="s">
        <v>4</v>
      </c>
      <c r="G129" s="2" t="s">
        <v>56</v>
      </c>
      <c r="H129" s="2">
        <v>3</v>
      </c>
      <c r="I129" s="2">
        <v>67</v>
      </c>
      <c r="J129" s="2" t="s">
        <v>28</v>
      </c>
      <c r="K129" s="2" t="s">
        <v>70</v>
      </c>
      <c r="L129" s="2" t="s">
        <v>11</v>
      </c>
      <c r="M129" s="2">
        <v>2</v>
      </c>
      <c r="N129" s="2" t="s">
        <v>12</v>
      </c>
      <c r="O129" s="2" t="s">
        <v>34</v>
      </c>
    </row>
    <row r="130" spans="1:15" hidden="1" x14ac:dyDescent="0.35">
      <c r="A130" s="4">
        <v>44114</v>
      </c>
      <c r="B130" s="2" t="s">
        <v>18</v>
      </c>
      <c r="C130" s="2" t="s">
        <v>69</v>
      </c>
      <c r="D130" s="2" t="s">
        <v>50</v>
      </c>
      <c r="E130" s="2" t="s">
        <v>57</v>
      </c>
      <c r="F130" s="5" t="s">
        <v>4</v>
      </c>
      <c r="G130" s="2" t="s">
        <v>56</v>
      </c>
      <c r="H130" s="2">
        <v>3</v>
      </c>
      <c r="I130" s="2">
        <v>68</v>
      </c>
      <c r="J130" s="2" t="s">
        <v>28</v>
      </c>
      <c r="K130" s="2" t="s">
        <v>70</v>
      </c>
      <c r="L130" s="2" t="s">
        <v>11</v>
      </c>
      <c r="M130" s="2">
        <v>2</v>
      </c>
      <c r="N130" s="2" t="s">
        <v>40</v>
      </c>
      <c r="O130" s="2" t="s">
        <v>40</v>
      </c>
    </row>
    <row r="131" spans="1:15" x14ac:dyDescent="0.35">
      <c r="A131" s="4">
        <v>44114</v>
      </c>
      <c r="B131" s="2" t="s">
        <v>18</v>
      </c>
      <c r="C131" s="2" t="s">
        <v>69</v>
      </c>
      <c r="D131" s="2" t="s">
        <v>50</v>
      </c>
      <c r="E131" s="2" t="s">
        <v>57</v>
      </c>
      <c r="F131" s="5" t="s">
        <v>4</v>
      </c>
      <c r="G131" s="2" t="s">
        <v>56</v>
      </c>
      <c r="H131" s="2">
        <v>3</v>
      </c>
      <c r="I131" s="2">
        <v>69</v>
      </c>
      <c r="J131" s="2" t="s">
        <v>28</v>
      </c>
      <c r="K131" s="2" t="s">
        <v>70</v>
      </c>
      <c r="L131" s="2" t="s">
        <v>11</v>
      </c>
      <c r="M131" s="2">
        <v>1</v>
      </c>
      <c r="N131" s="2" t="s">
        <v>12</v>
      </c>
      <c r="O131" s="2" t="s">
        <v>35</v>
      </c>
    </row>
    <row r="132" spans="1:15" hidden="1" x14ac:dyDescent="0.35">
      <c r="A132" s="4">
        <v>44296</v>
      </c>
      <c r="B132" s="2" t="s">
        <v>18</v>
      </c>
      <c r="C132" s="2" t="s">
        <v>25</v>
      </c>
      <c r="D132" s="2" t="s">
        <v>5</v>
      </c>
      <c r="E132" s="2" t="s">
        <v>57</v>
      </c>
      <c r="F132" s="5" t="s">
        <v>4</v>
      </c>
      <c r="G132" s="2" t="s">
        <v>52</v>
      </c>
      <c r="H132" s="2">
        <v>1</v>
      </c>
      <c r="I132" s="2">
        <v>1</v>
      </c>
      <c r="J132" s="2" t="s">
        <v>81</v>
      </c>
      <c r="K132" s="2" t="s">
        <v>77</v>
      </c>
      <c r="L132" s="2" t="s">
        <v>12</v>
      </c>
      <c r="M132" s="2">
        <v>1</v>
      </c>
      <c r="N132" s="2" t="s">
        <v>40</v>
      </c>
      <c r="O132" s="2" t="s">
        <v>40</v>
      </c>
    </row>
    <row r="133" spans="1:15" x14ac:dyDescent="0.35">
      <c r="A133" s="4">
        <v>44296</v>
      </c>
      <c r="B133" s="2" t="s">
        <v>18</v>
      </c>
      <c r="C133" s="2" t="s">
        <v>25</v>
      </c>
      <c r="D133" s="2" t="s">
        <v>5</v>
      </c>
      <c r="E133" s="2" t="s">
        <v>57</v>
      </c>
      <c r="F133" s="5" t="s">
        <v>4</v>
      </c>
      <c r="G133" s="2" t="s">
        <v>52</v>
      </c>
      <c r="H133" s="2">
        <v>1</v>
      </c>
      <c r="I133" s="2">
        <v>2</v>
      </c>
      <c r="J133" s="2" t="s">
        <v>81</v>
      </c>
      <c r="K133" s="2" t="s">
        <v>77</v>
      </c>
      <c r="L133" s="2" t="s">
        <v>12</v>
      </c>
      <c r="M133" s="2">
        <v>1</v>
      </c>
      <c r="N133" s="2" t="s">
        <v>12</v>
      </c>
      <c r="O133" s="2" t="s">
        <v>35</v>
      </c>
    </row>
    <row r="134" spans="1:15" x14ac:dyDescent="0.35">
      <c r="A134" s="4">
        <v>44296</v>
      </c>
      <c r="B134" s="2" t="s">
        <v>18</v>
      </c>
      <c r="C134" s="2" t="s">
        <v>25</v>
      </c>
      <c r="D134" s="2" t="s">
        <v>5</v>
      </c>
      <c r="E134" s="2" t="s">
        <v>57</v>
      </c>
      <c r="F134" s="2" t="s">
        <v>4</v>
      </c>
      <c r="G134" s="2" t="s">
        <v>52</v>
      </c>
      <c r="H134" s="2">
        <v>1</v>
      </c>
      <c r="I134" s="2">
        <v>3</v>
      </c>
      <c r="J134" s="2" t="s">
        <v>81</v>
      </c>
      <c r="K134" s="2" t="s">
        <v>77</v>
      </c>
      <c r="L134" s="2" t="s">
        <v>12</v>
      </c>
      <c r="M134" s="2">
        <v>1</v>
      </c>
      <c r="N134" s="2" t="s">
        <v>12</v>
      </c>
      <c r="O134" s="2" t="s">
        <v>34</v>
      </c>
    </row>
    <row r="135" spans="1:15" x14ac:dyDescent="0.35">
      <c r="A135" s="4">
        <v>44296</v>
      </c>
      <c r="B135" s="2" t="s">
        <v>18</v>
      </c>
      <c r="C135" s="2" t="s">
        <v>25</v>
      </c>
      <c r="D135" s="2" t="s">
        <v>5</v>
      </c>
      <c r="E135" s="2" t="s">
        <v>57</v>
      </c>
      <c r="F135" s="2" t="s">
        <v>4</v>
      </c>
      <c r="G135" s="2" t="s">
        <v>52</v>
      </c>
      <c r="H135" s="2">
        <v>1</v>
      </c>
      <c r="I135" s="2">
        <v>4</v>
      </c>
      <c r="J135" s="2" t="s">
        <v>81</v>
      </c>
      <c r="K135" s="2" t="s">
        <v>77</v>
      </c>
      <c r="L135" s="2" t="s">
        <v>12</v>
      </c>
      <c r="M135" s="2">
        <v>2</v>
      </c>
      <c r="N135" s="2" t="s">
        <v>12</v>
      </c>
      <c r="O135" s="2" t="s">
        <v>33</v>
      </c>
    </row>
    <row r="136" spans="1:15" x14ac:dyDescent="0.35">
      <c r="A136" s="4">
        <v>44296</v>
      </c>
      <c r="B136" s="2" t="s">
        <v>18</v>
      </c>
      <c r="C136" s="2" t="s">
        <v>25</v>
      </c>
      <c r="D136" s="2" t="s">
        <v>5</v>
      </c>
      <c r="E136" s="2" t="s">
        <v>57</v>
      </c>
      <c r="F136" s="2" t="s">
        <v>4</v>
      </c>
      <c r="G136" s="2" t="s">
        <v>52</v>
      </c>
      <c r="H136" s="2">
        <v>1</v>
      </c>
      <c r="I136" s="2">
        <v>5</v>
      </c>
      <c r="J136" s="2" t="s">
        <v>81</v>
      </c>
      <c r="K136" s="2" t="s">
        <v>77</v>
      </c>
      <c r="L136" s="2" t="s">
        <v>12</v>
      </c>
      <c r="M136" s="2">
        <v>2</v>
      </c>
      <c r="N136" s="2" t="s">
        <v>11</v>
      </c>
      <c r="O136" s="2" t="s">
        <v>35</v>
      </c>
    </row>
    <row r="137" spans="1:15" x14ac:dyDescent="0.35">
      <c r="A137" s="4">
        <v>44296</v>
      </c>
      <c r="B137" s="2" t="s">
        <v>18</v>
      </c>
      <c r="C137" s="2" t="s">
        <v>25</v>
      </c>
      <c r="D137" s="2" t="s">
        <v>5</v>
      </c>
      <c r="E137" s="2" t="s">
        <v>57</v>
      </c>
      <c r="F137" s="2" t="s">
        <v>4</v>
      </c>
      <c r="G137" s="2" t="s">
        <v>52</v>
      </c>
      <c r="H137" s="2">
        <v>1</v>
      </c>
      <c r="I137" s="2">
        <v>6</v>
      </c>
      <c r="J137" s="2" t="s">
        <v>81</v>
      </c>
      <c r="K137" s="2" t="s">
        <v>77</v>
      </c>
      <c r="L137" s="2" t="s">
        <v>11</v>
      </c>
      <c r="M137" s="2">
        <v>2</v>
      </c>
      <c r="N137" s="2" t="s">
        <v>11</v>
      </c>
      <c r="O137" s="2" t="s">
        <v>33</v>
      </c>
    </row>
    <row r="138" spans="1:15" x14ac:dyDescent="0.35">
      <c r="A138" s="4">
        <v>44296</v>
      </c>
      <c r="B138" s="2" t="s">
        <v>18</v>
      </c>
      <c r="C138" s="2" t="s">
        <v>25</v>
      </c>
      <c r="D138" s="2" t="s">
        <v>5</v>
      </c>
      <c r="E138" s="2" t="s">
        <v>57</v>
      </c>
      <c r="F138" s="2" t="s">
        <v>4</v>
      </c>
      <c r="G138" s="2" t="s">
        <v>52</v>
      </c>
      <c r="H138" s="2">
        <v>1</v>
      </c>
      <c r="I138" s="2">
        <v>7</v>
      </c>
      <c r="J138" s="2" t="s">
        <v>81</v>
      </c>
      <c r="K138" s="2" t="s">
        <v>77</v>
      </c>
      <c r="L138" s="2" t="s">
        <v>11</v>
      </c>
      <c r="M138" s="2">
        <v>1</v>
      </c>
      <c r="N138" s="2" t="s">
        <v>12</v>
      </c>
      <c r="O138" s="2" t="s">
        <v>33</v>
      </c>
    </row>
    <row r="139" spans="1:15" x14ac:dyDescent="0.35">
      <c r="A139" s="4">
        <v>44296</v>
      </c>
      <c r="B139" s="2" t="s">
        <v>18</v>
      </c>
      <c r="C139" s="2" t="s">
        <v>25</v>
      </c>
      <c r="D139" s="2" t="s">
        <v>5</v>
      </c>
      <c r="E139" s="2" t="s">
        <v>57</v>
      </c>
      <c r="F139" s="2" t="s">
        <v>4</v>
      </c>
      <c r="G139" s="2" t="s">
        <v>52</v>
      </c>
      <c r="H139" s="2">
        <v>1</v>
      </c>
      <c r="I139" s="2">
        <v>8</v>
      </c>
      <c r="J139" s="2" t="s">
        <v>81</v>
      </c>
      <c r="K139" s="2" t="s">
        <v>77</v>
      </c>
      <c r="L139" s="2" t="s">
        <v>11</v>
      </c>
      <c r="M139" s="2">
        <v>2</v>
      </c>
      <c r="N139" s="2" t="s">
        <v>12</v>
      </c>
      <c r="O139" s="2" t="s">
        <v>35</v>
      </c>
    </row>
    <row r="140" spans="1:15" x14ac:dyDescent="0.35">
      <c r="A140" s="4">
        <v>44296</v>
      </c>
      <c r="B140" s="2" t="s">
        <v>18</v>
      </c>
      <c r="C140" s="2" t="s">
        <v>25</v>
      </c>
      <c r="D140" s="2" t="s">
        <v>5</v>
      </c>
      <c r="E140" s="2" t="s">
        <v>57</v>
      </c>
      <c r="F140" s="2" t="s">
        <v>4</v>
      </c>
      <c r="G140" s="2" t="s">
        <v>52</v>
      </c>
      <c r="H140" s="2">
        <v>1</v>
      </c>
      <c r="I140" s="2">
        <v>9</v>
      </c>
      <c r="J140" s="2" t="s">
        <v>81</v>
      </c>
      <c r="K140" s="2" t="s">
        <v>77</v>
      </c>
      <c r="L140" s="2" t="s">
        <v>11</v>
      </c>
      <c r="M140" s="2">
        <v>2</v>
      </c>
      <c r="N140" s="2" t="s">
        <v>11</v>
      </c>
      <c r="O140" s="2" t="s">
        <v>33</v>
      </c>
    </row>
    <row r="141" spans="1:15" x14ac:dyDescent="0.35">
      <c r="A141" s="4">
        <v>44296</v>
      </c>
      <c r="B141" s="2" t="s">
        <v>18</v>
      </c>
      <c r="C141" s="2" t="s">
        <v>25</v>
      </c>
      <c r="D141" s="2" t="s">
        <v>5</v>
      </c>
      <c r="E141" s="2" t="s">
        <v>57</v>
      </c>
      <c r="F141" s="2" t="s">
        <v>4</v>
      </c>
      <c r="G141" s="2" t="s">
        <v>52</v>
      </c>
      <c r="H141" s="2">
        <v>1</v>
      </c>
      <c r="I141" s="2">
        <v>10</v>
      </c>
      <c r="J141" s="2" t="s">
        <v>81</v>
      </c>
      <c r="K141" s="2" t="s">
        <v>77</v>
      </c>
      <c r="L141" s="2" t="s">
        <v>12</v>
      </c>
      <c r="M141" s="2">
        <v>2</v>
      </c>
      <c r="N141" s="2" t="s">
        <v>12</v>
      </c>
      <c r="O141" s="2" t="s">
        <v>33</v>
      </c>
    </row>
    <row r="142" spans="1:15" x14ac:dyDescent="0.35">
      <c r="A142" s="4">
        <v>44296</v>
      </c>
      <c r="B142" s="2" t="s">
        <v>18</v>
      </c>
      <c r="C142" s="2" t="s">
        <v>25</v>
      </c>
      <c r="D142" s="2" t="s">
        <v>5</v>
      </c>
      <c r="E142" s="2" t="s">
        <v>57</v>
      </c>
      <c r="F142" s="2" t="s">
        <v>4</v>
      </c>
      <c r="G142" s="2" t="s">
        <v>52</v>
      </c>
      <c r="H142" s="2">
        <v>1</v>
      </c>
      <c r="I142" s="2">
        <v>11</v>
      </c>
      <c r="J142" s="2" t="s">
        <v>81</v>
      </c>
      <c r="K142" s="2" t="s">
        <v>77</v>
      </c>
      <c r="L142" s="2" t="s">
        <v>12</v>
      </c>
      <c r="M142" s="2">
        <v>1</v>
      </c>
      <c r="N142" s="2" t="s">
        <v>12</v>
      </c>
      <c r="O142" s="2" t="s">
        <v>33</v>
      </c>
    </row>
    <row r="143" spans="1:15" hidden="1" x14ac:dyDescent="0.35">
      <c r="A143" s="4">
        <v>44296</v>
      </c>
      <c r="B143" s="2" t="s">
        <v>18</v>
      </c>
      <c r="C143" s="2" t="s">
        <v>25</v>
      </c>
      <c r="D143" s="2" t="s">
        <v>5</v>
      </c>
      <c r="E143" s="2" t="s">
        <v>57</v>
      </c>
      <c r="F143" s="2" t="s">
        <v>4</v>
      </c>
      <c r="G143" s="2" t="s">
        <v>52</v>
      </c>
      <c r="H143" s="2">
        <v>1</v>
      </c>
      <c r="I143" s="2">
        <v>12</v>
      </c>
      <c r="J143" s="2" t="s">
        <v>81</v>
      </c>
      <c r="K143" s="2" t="s">
        <v>77</v>
      </c>
      <c r="L143" s="2" t="s">
        <v>12</v>
      </c>
      <c r="M143" s="2">
        <v>1</v>
      </c>
      <c r="N143" s="2" t="s">
        <v>40</v>
      </c>
      <c r="O143" s="2" t="s">
        <v>40</v>
      </c>
    </row>
    <row r="144" spans="1:15" x14ac:dyDescent="0.35">
      <c r="A144" s="4">
        <v>44296</v>
      </c>
      <c r="B144" s="2" t="s">
        <v>18</v>
      </c>
      <c r="C144" s="2" t="s">
        <v>25</v>
      </c>
      <c r="D144" s="2" t="s">
        <v>5</v>
      </c>
      <c r="E144" s="2" t="s">
        <v>57</v>
      </c>
      <c r="F144" s="2" t="s">
        <v>4</v>
      </c>
      <c r="G144" s="2" t="s">
        <v>52</v>
      </c>
      <c r="H144" s="2">
        <v>1</v>
      </c>
      <c r="I144" s="2">
        <v>14</v>
      </c>
      <c r="J144" s="2" t="s">
        <v>81</v>
      </c>
      <c r="K144" s="2" t="s">
        <v>77</v>
      </c>
      <c r="L144" s="2" t="s">
        <v>12</v>
      </c>
      <c r="M144" s="2">
        <v>1</v>
      </c>
      <c r="N144" s="2" t="s">
        <v>11</v>
      </c>
      <c r="O144" s="2" t="s">
        <v>35</v>
      </c>
    </row>
    <row r="145" spans="1:15" x14ac:dyDescent="0.35">
      <c r="A145" s="4">
        <v>44296</v>
      </c>
      <c r="B145" s="2" t="s">
        <v>18</v>
      </c>
      <c r="C145" s="2" t="s">
        <v>25</v>
      </c>
      <c r="D145" s="2" t="s">
        <v>5</v>
      </c>
      <c r="E145" s="2" t="s">
        <v>57</v>
      </c>
      <c r="F145" s="2" t="s">
        <v>4</v>
      </c>
      <c r="G145" s="2" t="s">
        <v>52</v>
      </c>
      <c r="H145" s="2">
        <v>2</v>
      </c>
      <c r="I145" s="2">
        <v>24</v>
      </c>
      <c r="J145" s="2" t="s">
        <v>81</v>
      </c>
      <c r="K145" s="2" t="s">
        <v>77</v>
      </c>
      <c r="L145" s="2" t="s">
        <v>11</v>
      </c>
      <c r="M145" s="2">
        <v>1</v>
      </c>
      <c r="N145" s="2" t="s">
        <v>11</v>
      </c>
      <c r="O145" s="2" t="s">
        <v>35</v>
      </c>
    </row>
    <row r="146" spans="1:15" x14ac:dyDescent="0.35">
      <c r="A146" s="4">
        <v>44296</v>
      </c>
      <c r="B146" s="2" t="s">
        <v>18</v>
      </c>
      <c r="C146" s="2" t="s">
        <v>25</v>
      </c>
      <c r="D146" s="2" t="s">
        <v>5</v>
      </c>
      <c r="E146" s="2" t="s">
        <v>57</v>
      </c>
      <c r="F146" s="2" t="s">
        <v>4</v>
      </c>
      <c r="G146" s="2" t="s">
        <v>52</v>
      </c>
      <c r="H146" s="2">
        <v>2</v>
      </c>
      <c r="I146" s="2">
        <v>25</v>
      </c>
      <c r="J146" s="2" t="s">
        <v>81</v>
      </c>
      <c r="K146" s="2" t="s">
        <v>77</v>
      </c>
      <c r="L146" s="2" t="s">
        <v>12</v>
      </c>
      <c r="M146" s="2">
        <v>1</v>
      </c>
      <c r="N146" s="2" t="s">
        <v>12</v>
      </c>
      <c r="O146" s="2" t="s">
        <v>33</v>
      </c>
    </row>
    <row r="147" spans="1:15" x14ac:dyDescent="0.35">
      <c r="A147" s="4">
        <v>44296</v>
      </c>
      <c r="B147" s="2" t="s">
        <v>18</v>
      </c>
      <c r="C147" s="2" t="s">
        <v>25</v>
      </c>
      <c r="D147" s="2" t="s">
        <v>5</v>
      </c>
      <c r="E147" s="2" t="s">
        <v>57</v>
      </c>
      <c r="F147" s="2" t="s">
        <v>4</v>
      </c>
      <c r="G147" s="2" t="s">
        <v>52</v>
      </c>
      <c r="H147" s="2">
        <v>2</v>
      </c>
      <c r="I147" s="2">
        <v>26</v>
      </c>
      <c r="J147" s="2" t="s">
        <v>81</v>
      </c>
      <c r="K147" s="2" t="s">
        <v>77</v>
      </c>
      <c r="L147" s="2" t="s">
        <v>12</v>
      </c>
      <c r="M147" s="2">
        <v>1</v>
      </c>
      <c r="N147" s="2" t="s">
        <v>11</v>
      </c>
      <c r="O147" s="2" t="s">
        <v>34</v>
      </c>
    </row>
    <row r="148" spans="1:15" x14ac:dyDescent="0.35">
      <c r="A148" s="4">
        <v>44296</v>
      </c>
      <c r="B148" s="2" t="s">
        <v>18</v>
      </c>
      <c r="C148" s="2" t="s">
        <v>25</v>
      </c>
      <c r="D148" s="2" t="s">
        <v>5</v>
      </c>
      <c r="E148" s="2" t="s">
        <v>57</v>
      </c>
      <c r="F148" s="2" t="s">
        <v>4</v>
      </c>
      <c r="G148" s="2" t="s">
        <v>52</v>
      </c>
      <c r="H148" s="2">
        <v>2</v>
      </c>
      <c r="I148" s="2">
        <v>27</v>
      </c>
      <c r="J148" s="2" t="s">
        <v>81</v>
      </c>
      <c r="K148" s="2" t="s">
        <v>77</v>
      </c>
      <c r="L148" s="2" t="s">
        <v>12</v>
      </c>
      <c r="M148" s="2">
        <v>1</v>
      </c>
      <c r="N148" s="2" t="s">
        <v>12</v>
      </c>
      <c r="O148" s="2" t="s">
        <v>33</v>
      </c>
    </row>
    <row r="149" spans="1:15" x14ac:dyDescent="0.35">
      <c r="A149" s="4">
        <v>44296</v>
      </c>
      <c r="B149" s="2" t="s">
        <v>18</v>
      </c>
      <c r="C149" s="2" t="s">
        <v>25</v>
      </c>
      <c r="D149" s="2" t="s">
        <v>5</v>
      </c>
      <c r="E149" s="2" t="s">
        <v>57</v>
      </c>
      <c r="F149" s="2" t="s">
        <v>4</v>
      </c>
      <c r="G149" s="2" t="s">
        <v>52</v>
      </c>
      <c r="H149" s="2">
        <v>2</v>
      </c>
      <c r="I149" s="2">
        <v>28</v>
      </c>
      <c r="J149" s="2" t="s">
        <v>81</v>
      </c>
      <c r="K149" s="2" t="s">
        <v>77</v>
      </c>
      <c r="L149" s="2" t="s">
        <v>12</v>
      </c>
      <c r="M149" s="2">
        <v>2</v>
      </c>
      <c r="N149" s="2" t="s">
        <v>12</v>
      </c>
      <c r="O149" s="2" t="s">
        <v>33</v>
      </c>
    </row>
    <row r="150" spans="1:15" x14ac:dyDescent="0.35">
      <c r="A150" s="4">
        <v>44296</v>
      </c>
      <c r="B150" s="2" t="s">
        <v>18</v>
      </c>
      <c r="C150" s="2" t="s">
        <v>25</v>
      </c>
      <c r="D150" s="2" t="s">
        <v>5</v>
      </c>
      <c r="E150" s="2" t="s">
        <v>57</v>
      </c>
      <c r="F150" s="2" t="s">
        <v>4</v>
      </c>
      <c r="G150" s="2" t="s">
        <v>52</v>
      </c>
      <c r="H150" s="2">
        <v>2</v>
      </c>
      <c r="I150" s="2">
        <v>29</v>
      </c>
      <c r="J150" s="2" t="s">
        <v>81</v>
      </c>
      <c r="K150" s="2" t="s">
        <v>77</v>
      </c>
      <c r="L150" s="2" t="s">
        <v>11</v>
      </c>
      <c r="M150" s="2" t="s">
        <v>39</v>
      </c>
      <c r="N150" s="2" t="s">
        <v>12</v>
      </c>
      <c r="O150" s="2" t="s">
        <v>33</v>
      </c>
    </row>
    <row r="151" spans="1:15" hidden="1" x14ac:dyDescent="0.35">
      <c r="A151" s="4">
        <v>44296</v>
      </c>
      <c r="B151" s="2" t="s">
        <v>18</v>
      </c>
      <c r="C151" s="2" t="s">
        <v>25</v>
      </c>
      <c r="D151" s="2" t="s">
        <v>5</v>
      </c>
      <c r="E151" s="2" t="s">
        <v>57</v>
      </c>
      <c r="F151" s="2" t="s">
        <v>4</v>
      </c>
      <c r="G151" s="2" t="s">
        <v>52</v>
      </c>
      <c r="H151" s="2">
        <v>2</v>
      </c>
      <c r="I151" s="2">
        <v>30</v>
      </c>
      <c r="J151" s="2" t="s">
        <v>81</v>
      </c>
      <c r="K151" s="2" t="s">
        <v>77</v>
      </c>
      <c r="L151" s="2" t="s">
        <v>11</v>
      </c>
      <c r="M151" s="2">
        <v>2</v>
      </c>
      <c r="N151" s="2" t="s">
        <v>40</v>
      </c>
      <c r="O151" s="2" t="s">
        <v>40</v>
      </c>
    </row>
    <row r="152" spans="1:15" x14ac:dyDescent="0.35">
      <c r="A152" s="4">
        <v>44296</v>
      </c>
      <c r="B152" s="2" t="s">
        <v>18</v>
      </c>
      <c r="C152" s="2" t="s">
        <v>25</v>
      </c>
      <c r="D152" s="2" t="s">
        <v>5</v>
      </c>
      <c r="E152" s="2" t="s">
        <v>57</v>
      </c>
      <c r="F152" s="2" t="s">
        <v>4</v>
      </c>
      <c r="G152" s="2" t="s">
        <v>52</v>
      </c>
      <c r="H152" s="2">
        <v>2</v>
      </c>
      <c r="I152" s="2">
        <v>31</v>
      </c>
      <c r="J152" s="2" t="s">
        <v>81</v>
      </c>
      <c r="K152" s="2" t="s">
        <v>77</v>
      </c>
      <c r="L152" s="2" t="s">
        <v>11</v>
      </c>
      <c r="M152" s="2">
        <v>1</v>
      </c>
      <c r="N152" s="2" t="s">
        <v>12</v>
      </c>
      <c r="O152" s="2" t="s">
        <v>34</v>
      </c>
    </row>
    <row r="153" spans="1:15" x14ac:dyDescent="0.35">
      <c r="A153" s="4">
        <v>44296</v>
      </c>
      <c r="B153" s="2" t="s">
        <v>18</v>
      </c>
      <c r="C153" s="2" t="s">
        <v>25</v>
      </c>
      <c r="D153" s="2" t="s">
        <v>5</v>
      </c>
      <c r="E153" s="2" t="s">
        <v>57</v>
      </c>
      <c r="F153" s="2" t="s">
        <v>4</v>
      </c>
      <c r="G153" s="2" t="s">
        <v>52</v>
      </c>
      <c r="H153" s="2">
        <v>2</v>
      </c>
      <c r="I153" s="2">
        <v>32</v>
      </c>
      <c r="J153" s="2" t="s">
        <v>81</v>
      </c>
      <c r="K153" s="2" t="s">
        <v>77</v>
      </c>
      <c r="L153" s="2" t="s">
        <v>11</v>
      </c>
      <c r="M153" s="2">
        <v>2</v>
      </c>
      <c r="N153" s="2" t="s">
        <v>12</v>
      </c>
      <c r="O153" s="2" t="s">
        <v>34</v>
      </c>
    </row>
    <row r="154" spans="1:15" x14ac:dyDescent="0.35">
      <c r="A154" s="4">
        <v>44296</v>
      </c>
      <c r="B154" s="2" t="s">
        <v>18</v>
      </c>
      <c r="C154" s="2" t="s">
        <v>25</v>
      </c>
      <c r="D154" s="2" t="s">
        <v>5</v>
      </c>
      <c r="E154" s="2" t="s">
        <v>57</v>
      </c>
      <c r="F154" s="2" t="s">
        <v>4</v>
      </c>
      <c r="G154" s="2" t="s">
        <v>52</v>
      </c>
      <c r="H154" s="2">
        <v>2</v>
      </c>
      <c r="I154" s="2">
        <v>33</v>
      </c>
      <c r="J154" s="2" t="s">
        <v>81</v>
      </c>
      <c r="K154" s="2" t="s">
        <v>77</v>
      </c>
      <c r="L154" s="2" t="s">
        <v>11</v>
      </c>
      <c r="M154" s="2">
        <v>2</v>
      </c>
      <c r="N154" s="2" t="s">
        <v>11</v>
      </c>
      <c r="O154" s="2" t="s">
        <v>33</v>
      </c>
    </row>
    <row r="155" spans="1:15" x14ac:dyDescent="0.35">
      <c r="A155" s="4">
        <v>44296</v>
      </c>
      <c r="B155" s="2" t="s">
        <v>18</v>
      </c>
      <c r="C155" s="2" t="s">
        <v>25</v>
      </c>
      <c r="D155" s="2" t="s">
        <v>5</v>
      </c>
      <c r="E155" s="2" t="s">
        <v>57</v>
      </c>
      <c r="F155" s="2" t="s">
        <v>4</v>
      </c>
      <c r="G155" s="2" t="s">
        <v>52</v>
      </c>
      <c r="H155" s="2">
        <v>2</v>
      </c>
      <c r="I155" s="2">
        <v>34</v>
      </c>
      <c r="J155" s="2" t="s">
        <v>81</v>
      </c>
      <c r="K155" s="2" t="s">
        <v>77</v>
      </c>
      <c r="L155" s="2" t="s">
        <v>12</v>
      </c>
      <c r="M155" s="2">
        <v>2</v>
      </c>
      <c r="N155" s="2" t="s">
        <v>11</v>
      </c>
      <c r="O155" s="2" t="s">
        <v>33</v>
      </c>
    </row>
    <row r="156" spans="1:15" x14ac:dyDescent="0.35">
      <c r="A156" s="4">
        <v>44296</v>
      </c>
      <c r="B156" s="2" t="s">
        <v>18</v>
      </c>
      <c r="C156" s="2" t="s">
        <v>25</v>
      </c>
      <c r="D156" s="2" t="s">
        <v>5</v>
      </c>
      <c r="E156" s="2" t="s">
        <v>57</v>
      </c>
      <c r="F156" s="2" t="s">
        <v>4</v>
      </c>
      <c r="G156" s="2" t="s">
        <v>52</v>
      </c>
      <c r="H156" s="2">
        <v>2</v>
      </c>
      <c r="I156" s="2">
        <v>35</v>
      </c>
      <c r="J156" s="2" t="s">
        <v>81</v>
      </c>
      <c r="K156" s="2" t="s">
        <v>77</v>
      </c>
      <c r="L156" s="2" t="s">
        <v>12</v>
      </c>
      <c r="M156" s="2">
        <v>1</v>
      </c>
      <c r="N156" s="2" t="s">
        <v>11</v>
      </c>
      <c r="O156" s="2" t="s">
        <v>35</v>
      </c>
    </row>
    <row r="157" spans="1:15" x14ac:dyDescent="0.35">
      <c r="A157" s="4">
        <v>44296</v>
      </c>
      <c r="B157" s="2" t="s">
        <v>18</v>
      </c>
      <c r="C157" s="2" t="s">
        <v>25</v>
      </c>
      <c r="D157" s="2" t="s">
        <v>5</v>
      </c>
      <c r="E157" s="2" t="s">
        <v>57</v>
      </c>
      <c r="F157" s="2" t="s">
        <v>4</v>
      </c>
      <c r="G157" s="2" t="s">
        <v>52</v>
      </c>
      <c r="H157" s="2">
        <v>2</v>
      </c>
      <c r="I157" s="2">
        <v>36</v>
      </c>
      <c r="J157" s="2" t="s">
        <v>81</v>
      </c>
      <c r="K157" s="2" t="s">
        <v>77</v>
      </c>
      <c r="L157" s="2" t="s">
        <v>12</v>
      </c>
      <c r="M157" s="2">
        <v>1</v>
      </c>
      <c r="N157" s="2" t="s">
        <v>12</v>
      </c>
      <c r="O157" s="2" t="s">
        <v>33</v>
      </c>
    </row>
    <row r="158" spans="1:15" x14ac:dyDescent="0.35">
      <c r="A158" s="4">
        <v>44296</v>
      </c>
      <c r="B158" s="2" t="s">
        <v>18</v>
      </c>
      <c r="C158" s="2" t="s">
        <v>25</v>
      </c>
      <c r="D158" s="2" t="s">
        <v>5</v>
      </c>
      <c r="E158" s="2" t="s">
        <v>57</v>
      </c>
      <c r="F158" s="2" t="s">
        <v>4</v>
      </c>
      <c r="G158" s="2" t="s">
        <v>52</v>
      </c>
      <c r="H158" s="2">
        <v>2</v>
      </c>
      <c r="I158" s="2">
        <v>37</v>
      </c>
      <c r="J158" s="2" t="s">
        <v>81</v>
      </c>
      <c r="K158" s="2" t="s">
        <v>77</v>
      </c>
      <c r="L158" s="2" t="s">
        <v>12</v>
      </c>
      <c r="M158" s="2">
        <v>2</v>
      </c>
      <c r="N158" s="2" t="s">
        <v>11</v>
      </c>
      <c r="O158" s="2" t="s">
        <v>34</v>
      </c>
    </row>
    <row r="159" spans="1:15" x14ac:dyDescent="0.35">
      <c r="A159" s="4">
        <v>44296</v>
      </c>
      <c r="B159" s="2" t="s">
        <v>18</v>
      </c>
      <c r="C159" s="2" t="s">
        <v>25</v>
      </c>
      <c r="D159" s="2" t="s">
        <v>5</v>
      </c>
      <c r="E159" s="2" t="s">
        <v>57</v>
      </c>
      <c r="F159" s="2" t="s">
        <v>4</v>
      </c>
      <c r="G159" s="2" t="s">
        <v>52</v>
      </c>
      <c r="H159" s="2">
        <v>2</v>
      </c>
      <c r="I159" s="2">
        <v>38</v>
      </c>
      <c r="J159" s="2" t="s">
        <v>81</v>
      </c>
      <c r="K159" s="2" t="s">
        <v>77</v>
      </c>
      <c r="L159" s="2" t="s">
        <v>11</v>
      </c>
      <c r="M159" s="2">
        <v>2</v>
      </c>
      <c r="N159" s="2" t="s">
        <v>12</v>
      </c>
      <c r="O159" s="2" t="s">
        <v>33</v>
      </c>
    </row>
    <row r="160" spans="1:15" x14ac:dyDescent="0.35">
      <c r="A160" s="4">
        <v>44296</v>
      </c>
      <c r="B160" s="2" t="s">
        <v>18</v>
      </c>
      <c r="C160" s="2" t="s">
        <v>25</v>
      </c>
      <c r="D160" s="2" t="s">
        <v>5</v>
      </c>
      <c r="E160" s="2" t="s">
        <v>57</v>
      </c>
      <c r="F160" s="2" t="s">
        <v>4</v>
      </c>
      <c r="G160" s="2" t="s">
        <v>52</v>
      </c>
      <c r="H160" s="2">
        <v>2</v>
      </c>
      <c r="I160" s="2">
        <v>39</v>
      </c>
      <c r="J160" s="2" t="s">
        <v>81</v>
      </c>
      <c r="K160" s="2" t="s">
        <v>77</v>
      </c>
      <c r="L160" s="2" t="s">
        <v>11</v>
      </c>
      <c r="M160" s="2">
        <v>1</v>
      </c>
      <c r="N160" s="2" t="s">
        <v>12</v>
      </c>
      <c r="O160" s="2" t="s">
        <v>34</v>
      </c>
    </row>
    <row r="161" spans="1:15" x14ac:dyDescent="0.35">
      <c r="A161" s="4">
        <v>44296</v>
      </c>
      <c r="B161" s="2" t="s">
        <v>18</v>
      </c>
      <c r="C161" s="2" t="s">
        <v>25</v>
      </c>
      <c r="D161" s="2" t="s">
        <v>5</v>
      </c>
      <c r="E161" s="2" t="s">
        <v>57</v>
      </c>
      <c r="F161" s="2" t="s">
        <v>4</v>
      </c>
      <c r="G161" s="2" t="s">
        <v>52</v>
      </c>
      <c r="H161" s="2">
        <v>2</v>
      </c>
      <c r="I161" s="2">
        <v>40</v>
      </c>
      <c r="J161" s="2" t="s">
        <v>81</v>
      </c>
      <c r="K161" s="2" t="s">
        <v>77</v>
      </c>
      <c r="L161" s="2" t="s">
        <v>11</v>
      </c>
      <c r="M161" s="2">
        <v>1</v>
      </c>
      <c r="N161" s="2" t="s">
        <v>11</v>
      </c>
      <c r="O161" s="2" t="s">
        <v>33</v>
      </c>
    </row>
    <row r="162" spans="1:15" x14ac:dyDescent="0.35">
      <c r="A162" s="4">
        <v>44296</v>
      </c>
      <c r="B162" s="2" t="s">
        <v>18</v>
      </c>
      <c r="C162" s="2" t="s">
        <v>25</v>
      </c>
      <c r="D162" s="2" t="s">
        <v>5</v>
      </c>
      <c r="E162" s="2" t="s">
        <v>57</v>
      </c>
      <c r="F162" s="2" t="s">
        <v>4</v>
      </c>
      <c r="G162" s="2" t="s">
        <v>52</v>
      </c>
      <c r="H162" s="2">
        <v>1</v>
      </c>
      <c r="I162" s="2">
        <v>1</v>
      </c>
      <c r="J162" s="2" t="s">
        <v>81</v>
      </c>
      <c r="K162" s="2" t="s">
        <v>85</v>
      </c>
      <c r="L162" s="2" t="s">
        <v>11</v>
      </c>
      <c r="M162" s="2">
        <v>1</v>
      </c>
      <c r="N162" s="2" t="s">
        <v>11</v>
      </c>
      <c r="O162" s="2" t="s">
        <v>35</v>
      </c>
    </row>
    <row r="163" spans="1:15" x14ac:dyDescent="0.35">
      <c r="A163" s="4">
        <v>44296</v>
      </c>
      <c r="B163" s="2" t="s">
        <v>18</v>
      </c>
      <c r="C163" s="2" t="s">
        <v>25</v>
      </c>
      <c r="D163" s="2" t="s">
        <v>5</v>
      </c>
      <c r="E163" s="2" t="s">
        <v>57</v>
      </c>
      <c r="F163" s="2" t="s">
        <v>4</v>
      </c>
      <c r="G163" s="2" t="s">
        <v>52</v>
      </c>
      <c r="H163" s="2">
        <v>1</v>
      </c>
      <c r="I163" s="2">
        <v>2</v>
      </c>
      <c r="J163" s="2" t="s">
        <v>81</v>
      </c>
      <c r="K163" s="2" t="s">
        <v>85</v>
      </c>
      <c r="L163" s="2" t="s">
        <v>11</v>
      </c>
      <c r="M163" s="2" t="s">
        <v>39</v>
      </c>
      <c r="N163" s="2" t="s">
        <v>12</v>
      </c>
      <c r="O163" s="2" t="s">
        <v>33</v>
      </c>
    </row>
    <row r="164" spans="1:15" x14ac:dyDescent="0.35">
      <c r="A164" s="4">
        <v>44296</v>
      </c>
      <c r="B164" s="2" t="s">
        <v>18</v>
      </c>
      <c r="C164" s="2" t="s">
        <v>25</v>
      </c>
      <c r="D164" s="2" t="s">
        <v>5</v>
      </c>
      <c r="E164" s="2" t="s">
        <v>57</v>
      </c>
      <c r="F164" s="2" t="s">
        <v>4</v>
      </c>
      <c r="G164" s="2" t="s">
        <v>52</v>
      </c>
      <c r="H164" s="2">
        <v>1</v>
      </c>
      <c r="I164" s="2">
        <v>3</v>
      </c>
      <c r="J164" s="2" t="s">
        <v>81</v>
      </c>
      <c r="K164" s="2" t="s">
        <v>85</v>
      </c>
      <c r="L164" s="2" t="s">
        <v>11</v>
      </c>
      <c r="M164" s="2" t="s">
        <v>39</v>
      </c>
      <c r="N164" s="2" t="s">
        <v>12</v>
      </c>
      <c r="O164" s="2" t="s">
        <v>33</v>
      </c>
    </row>
    <row r="165" spans="1:15" x14ac:dyDescent="0.35">
      <c r="A165" s="4">
        <v>44296</v>
      </c>
      <c r="B165" s="2" t="s">
        <v>18</v>
      </c>
      <c r="C165" s="2" t="s">
        <v>25</v>
      </c>
      <c r="D165" s="2" t="s">
        <v>5</v>
      </c>
      <c r="E165" s="2" t="s">
        <v>57</v>
      </c>
      <c r="F165" s="2" t="s">
        <v>4</v>
      </c>
      <c r="G165" s="2" t="s">
        <v>52</v>
      </c>
      <c r="H165" s="2">
        <v>1</v>
      </c>
      <c r="I165" s="2">
        <v>4</v>
      </c>
      <c r="J165" s="2" t="s">
        <v>81</v>
      </c>
      <c r="K165" s="2" t="s">
        <v>85</v>
      </c>
      <c r="L165" s="2" t="s">
        <v>11</v>
      </c>
      <c r="M165" s="2">
        <v>2</v>
      </c>
      <c r="N165" s="2" t="s">
        <v>12</v>
      </c>
      <c r="O165" s="2" t="s">
        <v>35</v>
      </c>
    </row>
    <row r="166" spans="1:15" x14ac:dyDescent="0.35">
      <c r="A166" s="4">
        <v>44296</v>
      </c>
      <c r="B166" s="2" t="s">
        <v>18</v>
      </c>
      <c r="C166" s="2" t="s">
        <v>25</v>
      </c>
      <c r="D166" s="2" t="s">
        <v>5</v>
      </c>
      <c r="E166" s="2" t="s">
        <v>57</v>
      </c>
      <c r="F166" s="2" t="s">
        <v>4</v>
      </c>
      <c r="G166" s="2" t="s">
        <v>52</v>
      </c>
      <c r="H166" s="2">
        <v>1</v>
      </c>
      <c r="I166" s="2">
        <v>5</v>
      </c>
      <c r="J166" s="2" t="s">
        <v>81</v>
      </c>
      <c r="K166" s="2" t="s">
        <v>85</v>
      </c>
      <c r="L166" s="2" t="s">
        <v>12</v>
      </c>
      <c r="M166" s="2" t="s">
        <v>39</v>
      </c>
      <c r="N166" s="2" t="s">
        <v>11</v>
      </c>
      <c r="O166" s="2" t="s">
        <v>33</v>
      </c>
    </row>
    <row r="167" spans="1:15" x14ac:dyDescent="0.35">
      <c r="A167" s="4">
        <v>44296</v>
      </c>
      <c r="B167" s="2" t="s">
        <v>18</v>
      </c>
      <c r="C167" s="2" t="s">
        <v>25</v>
      </c>
      <c r="D167" s="2" t="s">
        <v>5</v>
      </c>
      <c r="E167" s="2" t="s">
        <v>57</v>
      </c>
      <c r="F167" s="2" t="s">
        <v>4</v>
      </c>
      <c r="G167" s="2" t="s">
        <v>52</v>
      </c>
      <c r="H167" s="2">
        <v>1</v>
      </c>
      <c r="I167" s="2">
        <v>6</v>
      </c>
      <c r="J167" s="2" t="s">
        <v>81</v>
      </c>
      <c r="K167" s="2" t="s">
        <v>85</v>
      </c>
      <c r="L167" s="2" t="s">
        <v>12</v>
      </c>
      <c r="M167" s="2">
        <v>1</v>
      </c>
      <c r="N167" s="2" t="s">
        <v>12</v>
      </c>
      <c r="O167" s="2" t="s">
        <v>34</v>
      </c>
    </row>
    <row r="168" spans="1:15" x14ac:dyDescent="0.35">
      <c r="A168" s="4">
        <v>44296</v>
      </c>
      <c r="B168" s="2" t="s">
        <v>18</v>
      </c>
      <c r="C168" s="2" t="s">
        <v>25</v>
      </c>
      <c r="D168" s="2" t="s">
        <v>5</v>
      </c>
      <c r="E168" s="2" t="s">
        <v>57</v>
      </c>
      <c r="F168" s="2" t="s">
        <v>4</v>
      </c>
      <c r="G168" s="2" t="s">
        <v>52</v>
      </c>
      <c r="H168" s="2">
        <v>1</v>
      </c>
      <c r="I168" s="2">
        <v>7</v>
      </c>
      <c r="J168" s="2" t="s">
        <v>81</v>
      </c>
      <c r="K168" s="2" t="s">
        <v>85</v>
      </c>
      <c r="L168" s="2" t="s">
        <v>12</v>
      </c>
      <c r="M168" s="2" t="s">
        <v>39</v>
      </c>
      <c r="N168" s="2" t="s">
        <v>11</v>
      </c>
      <c r="O168" s="2" t="s">
        <v>33</v>
      </c>
    </row>
    <row r="169" spans="1:15" x14ac:dyDescent="0.35">
      <c r="A169" s="4">
        <v>44296</v>
      </c>
      <c r="B169" s="2" t="s">
        <v>18</v>
      </c>
      <c r="C169" s="2" t="s">
        <v>25</v>
      </c>
      <c r="D169" s="2" t="s">
        <v>5</v>
      </c>
      <c r="E169" s="2" t="s">
        <v>57</v>
      </c>
      <c r="F169" s="2" t="s">
        <v>4</v>
      </c>
      <c r="G169" s="2" t="s">
        <v>52</v>
      </c>
      <c r="H169" s="2">
        <v>1</v>
      </c>
      <c r="I169" s="2">
        <v>8</v>
      </c>
      <c r="J169" s="2" t="s">
        <v>81</v>
      </c>
      <c r="K169" s="2" t="s">
        <v>85</v>
      </c>
      <c r="L169" s="2" t="s">
        <v>12</v>
      </c>
      <c r="M169" s="2">
        <v>1</v>
      </c>
      <c r="N169" s="2" t="s">
        <v>12</v>
      </c>
      <c r="O169" s="2" t="s">
        <v>33</v>
      </c>
    </row>
    <row r="170" spans="1:15" x14ac:dyDescent="0.35">
      <c r="A170" s="4">
        <v>44296</v>
      </c>
      <c r="B170" s="2" t="s">
        <v>18</v>
      </c>
      <c r="C170" s="2" t="s">
        <v>25</v>
      </c>
      <c r="D170" s="2" t="s">
        <v>5</v>
      </c>
      <c r="E170" s="2" t="s">
        <v>57</v>
      </c>
      <c r="F170" s="2" t="s">
        <v>4</v>
      </c>
      <c r="G170" s="2" t="s">
        <v>52</v>
      </c>
      <c r="H170" s="2">
        <v>1</v>
      </c>
      <c r="I170" s="2">
        <v>9</v>
      </c>
      <c r="J170" s="2" t="s">
        <v>81</v>
      </c>
      <c r="K170" s="2" t="s">
        <v>85</v>
      </c>
      <c r="L170" s="2" t="s">
        <v>11</v>
      </c>
      <c r="M170" s="2">
        <v>2</v>
      </c>
      <c r="N170" s="2" t="s">
        <v>12</v>
      </c>
      <c r="O170" s="2" t="s">
        <v>33</v>
      </c>
    </row>
    <row r="171" spans="1:15" x14ac:dyDescent="0.35">
      <c r="A171" s="4">
        <v>44296</v>
      </c>
      <c r="B171" s="2" t="s">
        <v>18</v>
      </c>
      <c r="C171" s="2" t="s">
        <v>25</v>
      </c>
      <c r="D171" s="2" t="s">
        <v>5</v>
      </c>
      <c r="E171" s="2" t="s">
        <v>57</v>
      </c>
      <c r="F171" s="2" t="s">
        <v>4</v>
      </c>
      <c r="G171" s="2" t="s">
        <v>52</v>
      </c>
      <c r="H171" s="2">
        <v>1</v>
      </c>
      <c r="I171" s="2">
        <v>10</v>
      </c>
      <c r="J171" s="2" t="s">
        <v>81</v>
      </c>
      <c r="K171" s="2" t="s">
        <v>85</v>
      </c>
      <c r="L171" s="2" t="s">
        <v>11</v>
      </c>
      <c r="M171" s="2">
        <v>1</v>
      </c>
      <c r="N171" s="2" t="s">
        <v>11</v>
      </c>
      <c r="O171" s="2" t="s">
        <v>33</v>
      </c>
    </row>
    <row r="172" spans="1:15" x14ac:dyDescent="0.35">
      <c r="A172" s="4">
        <v>44296</v>
      </c>
      <c r="B172" s="2" t="s">
        <v>18</v>
      </c>
      <c r="C172" s="2" t="s">
        <v>25</v>
      </c>
      <c r="D172" s="2" t="s">
        <v>5</v>
      </c>
      <c r="E172" s="2" t="s">
        <v>57</v>
      </c>
      <c r="F172" s="2" t="s">
        <v>4</v>
      </c>
      <c r="G172" s="2" t="s">
        <v>52</v>
      </c>
      <c r="H172" s="2">
        <v>1</v>
      </c>
      <c r="I172" s="2">
        <v>11</v>
      </c>
      <c r="J172" s="2" t="s">
        <v>81</v>
      </c>
      <c r="K172" s="2" t="s">
        <v>85</v>
      </c>
      <c r="L172" s="2" t="s">
        <v>11</v>
      </c>
      <c r="M172" s="2">
        <v>2</v>
      </c>
      <c r="N172" s="2" t="s">
        <v>11</v>
      </c>
      <c r="O172" s="2" t="s">
        <v>33</v>
      </c>
    </row>
    <row r="173" spans="1:15" hidden="1" x14ac:dyDescent="0.35">
      <c r="A173" s="4">
        <v>44296</v>
      </c>
      <c r="B173" s="2" t="s">
        <v>18</v>
      </c>
      <c r="C173" s="2" t="s">
        <v>25</v>
      </c>
      <c r="D173" s="2" t="s">
        <v>5</v>
      </c>
      <c r="E173" s="2" t="s">
        <v>57</v>
      </c>
      <c r="F173" s="2" t="s">
        <v>4</v>
      </c>
      <c r="G173" s="2" t="s">
        <v>52</v>
      </c>
      <c r="H173" s="2">
        <v>1</v>
      </c>
      <c r="I173" s="2">
        <v>12</v>
      </c>
      <c r="J173" s="2" t="s">
        <v>81</v>
      </c>
      <c r="K173" s="2" t="s">
        <v>85</v>
      </c>
      <c r="L173" s="2" t="s">
        <v>11</v>
      </c>
      <c r="M173" s="2">
        <v>2</v>
      </c>
      <c r="N173" s="2" t="s">
        <v>40</v>
      </c>
      <c r="O173" s="2" t="s">
        <v>40</v>
      </c>
    </row>
    <row r="174" spans="1:15" x14ac:dyDescent="0.35">
      <c r="A174" s="4">
        <v>44296</v>
      </c>
      <c r="B174" s="2" t="s">
        <v>18</v>
      </c>
      <c r="C174" s="2" t="s">
        <v>25</v>
      </c>
      <c r="D174" s="2" t="s">
        <v>5</v>
      </c>
      <c r="E174" s="2" t="s">
        <v>57</v>
      </c>
      <c r="F174" s="2" t="s">
        <v>4</v>
      </c>
      <c r="G174" s="2" t="s">
        <v>52</v>
      </c>
      <c r="H174" s="2">
        <v>1</v>
      </c>
      <c r="I174" s="2">
        <v>14</v>
      </c>
      <c r="J174" s="2" t="s">
        <v>81</v>
      </c>
      <c r="K174" s="2" t="s">
        <v>85</v>
      </c>
      <c r="L174" s="2" t="s">
        <v>11</v>
      </c>
      <c r="M174" s="2">
        <v>2</v>
      </c>
      <c r="N174" s="2" t="s">
        <v>12</v>
      </c>
      <c r="O174" s="2" t="s">
        <v>35</v>
      </c>
    </row>
    <row r="175" spans="1:15" x14ac:dyDescent="0.35">
      <c r="A175" s="4">
        <v>44296</v>
      </c>
      <c r="B175" s="2" t="s">
        <v>18</v>
      </c>
      <c r="C175" s="2" t="s">
        <v>25</v>
      </c>
      <c r="D175" s="2" t="s">
        <v>5</v>
      </c>
      <c r="E175" s="2" t="s">
        <v>57</v>
      </c>
      <c r="F175" s="2" t="s">
        <v>4</v>
      </c>
      <c r="G175" s="2" t="s">
        <v>52</v>
      </c>
      <c r="H175" s="2">
        <v>2</v>
      </c>
      <c r="I175" s="2">
        <v>24</v>
      </c>
      <c r="J175" s="2" t="s">
        <v>81</v>
      </c>
      <c r="K175" s="2" t="s">
        <v>85</v>
      </c>
      <c r="L175" s="2" t="s">
        <v>12</v>
      </c>
      <c r="M175" s="2">
        <v>1</v>
      </c>
      <c r="N175" s="2" t="s">
        <v>12</v>
      </c>
      <c r="O175" s="2" t="s">
        <v>33</v>
      </c>
    </row>
    <row r="176" spans="1:15" x14ac:dyDescent="0.35">
      <c r="A176" s="4">
        <v>44296</v>
      </c>
      <c r="B176" s="2" t="s">
        <v>18</v>
      </c>
      <c r="C176" s="2" t="s">
        <v>25</v>
      </c>
      <c r="D176" s="2" t="s">
        <v>5</v>
      </c>
      <c r="E176" s="2" t="s">
        <v>57</v>
      </c>
      <c r="F176" s="2" t="s">
        <v>4</v>
      </c>
      <c r="G176" s="2" t="s">
        <v>52</v>
      </c>
      <c r="H176" s="2">
        <v>2</v>
      </c>
      <c r="I176" s="2">
        <v>25</v>
      </c>
      <c r="J176" s="2" t="s">
        <v>81</v>
      </c>
      <c r="K176" s="2" t="s">
        <v>85</v>
      </c>
      <c r="L176" s="2" t="s">
        <v>12</v>
      </c>
      <c r="M176" s="2">
        <v>1</v>
      </c>
      <c r="N176" s="2" t="s">
        <v>12</v>
      </c>
      <c r="O176" s="2" t="s">
        <v>34</v>
      </c>
    </row>
    <row r="177" spans="1:15" x14ac:dyDescent="0.35">
      <c r="A177" s="4">
        <v>44296</v>
      </c>
      <c r="B177" s="2" t="s">
        <v>18</v>
      </c>
      <c r="C177" s="2" t="s">
        <v>25</v>
      </c>
      <c r="D177" s="2" t="s">
        <v>5</v>
      </c>
      <c r="E177" s="2" t="s">
        <v>57</v>
      </c>
      <c r="F177" s="2" t="s">
        <v>4</v>
      </c>
      <c r="G177" s="2" t="s">
        <v>52</v>
      </c>
      <c r="H177" s="2">
        <v>2</v>
      </c>
      <c r="I177" s="2">
        <v>26</v>
      </c>
      <c r="J177" s="2" t="s">
        <v>81</v>
      </c>
      <c r="K177" s="2" t="s">
        <v>85</v>
      </c>
      <c r="L177" s="2" t="s">
        <v>12</v>
      </c>
      <c r="M177" s="2">
        <v>1</v>
      </c>
      <c r="N177" s="2" t="s">
        <v>11</v>
      </c>
      <c r="O177" s="2" t="s">
        <v>35</v>
      </c>
    </row>
    <row r="178" spans="1:15" x14ac:dyDescent="0.35">
      <c r="A178" s="4">
        <v>44296</v>
      </c>
      <c r="B178" s="2" t="s">
        <v>18</v>
      </c>
      <c r="C178" s="2" t="s">
        <v>25</v>
      </c>
      <c r="D178" s="2" t="s">
        <v>5</v>
      </c>
      <c r="E178" s="2" t="s">
        <v>57</v>
      </c>
      <c r="F178" s="2" t="s">
        <v>4</v>
      </c>
      <c r="G178" s="2" t="s">
        <v>52</v>
      </c>
      <c r="H178" s="2">
        <v>2</v>
      </c>
      <c r="I178" s="2">
        <v>27</v>
      </c>
      <c r="J178" s="2" t="s">
        <v>81</v>
      </c>
      <c r="K178" s="2" t="s">
        <v>85</v>
      </c>
      <c r="L178" s="2" t="s">
        <v>11</v>
      </c>
      <c r="M178" s="2">
        <v>2</v>
      </c>
      <c r="N178" s="2" t="s">
        <v>12</v>
      </c>
      <c r="O178" s="2" t="s">
        <v>35</v>
      </c>
    </row>
    <row r="179" spans="1:15" x14ac:dyDescent="0.35">
      <c r="A179" s="4">
        <v>44296</v>
      </c>
      <c r="B179" s="2" t="s">
        <v>18</v>
      </c>
      <c r="C179" s="2" t="s">
        <v>25</v>
      </c>
      <c r="D179" s="2" t="s">
        <v>5</v>
      </c>
      <c r="E179" s="2" t="s">
        <v>57</v>
      </c>
      <c r="F179" s="2" t="s">
        <v>4</v>
      </c>
      <c r="G179" s="2" t="s">
        <v>52</v>
      </c>
      <c r="H179" s="2">
        <v>2</v>
      </c>
      <c r="I179" s="2">
        <v>28</v>
      </c>
      <c r="J179" s="2" t="s">
        <v>81</v>
      </c>
      <c r="K179" s="2" t="s">
        <v>85</v>
      </c>
      <c r="L179" s="2" t="s">
        <v>11</v>
      </c>
      <c r="M179" s="2">
        <v>1</v>
      </c>
      <c r="N179" s="2" t="s">
        <v>12</v>
      </c>
      <c r="O179" s="2" t="s">
        <v>33</v>
      </c>
    </row>
    <row r="180" spans="1:15" x14ac:dyDescent="0.35">
      <c r="A180" s="4">
        <v>44296</v>
      </c>
      <c r="B180" s="2" t="s">
        <v>18</v>
      </c>
      <c r="C180" s="2" t="s">
        <v>25</v>
      </c>
      <c r="D180" s="2" t="s">
        <v>5</v>
      </c>
      <c r="E180" s="2" t="s">
        <v>57</v>
      </c>
      <c r="F180" s="2" t="s">
        <v>4</v>
      </c>
      <c r="G180" s="2" t="s">
        <v>52</v>
      </c>
      <c r="H180" s="2">
        <v>2</v>
      </c>
      <c r="I180" s="2">
        <v>29</v>
      </c>
      <c r="J180" s="2" t="s">
        <v>81</v>
      </c>
      <c r="K180" s="2" t="s">
        <v>85</v>
      </c>
      <c r="L180" s="2" t="s">
        <v>11</v>
      </c>
      <c r="M180" s="2">
        <v>1</v>
      </c>
      <c r="N180" s="2" t="s">
        <v>12</v>
      </c>
      <c r="O180" s="2" t="s">
        <v>33</v>
      </c>
    </row>
    <row r="181" spans="1:15" x14ac:dyDescent="0.35">
      <c r="A181" s="4">
        <v>44296</v>
      </c>
      <c r="B181" s="2" t="s">
        <v>18</v>
      </c>
      <c r="C181" s="2" t="s">
        <v>25</v>
      </c>
      <c r="D181" s="2" t="s">
        <v>5</v>
      </c>
      <c r="E181" s="2" t="s">
        <v>57</v>
      </c>
      <c r="F181" s="2" t="s">
        <v>4</v>
      </c>
      <c r="G181" s="2" t="s">
        <v>52</v>
      </c>
      <c r="H181" s="2">
        <v>2</v>
      </c>
      <c r="I181" s="2">
        <v>30</v>
      </c>
      <c r="J181" s="2" t="s">
        <v>81</v>
      </c>
      <c r="K181" s="2" t="s">
        <v>85</v>
      </c>
      <c r="L181" s="2" t="s">
        <v>11</v>
      </c>
      <c r="M181" s="2">
        <v>2</v>
      </c>
      <c r="N181" s="2" t="s">
        <v>12</v>
      </c>
      <c r="O181" s="2" t="s">
        <v>35</v>
      </c>
    </row>
    <row r="182" spans="1:15" x14ac:dyDescent="0.35">
      <c r="A182" s="4">
        <v>44296</v>
      </c>
      <c r="B182" s="2" t="s">
        <v>18</v>
      </c>
      <c r="C182" s="2" t="s">
        <v>25</v>
      </c>
      <c r="D182" s="2" t="s">
        <v>5</v>
      </c>
      <c r="E182" s="2" t="s">
        <v>57</v>
      </c>
      <c r="F182" s="2" t="s">
        <v>4</v>
      </c>
      <c r="G182" s="2" t="s">
        <v>52</v>
      </c>
      <c r="H182" s="2">
        <v>2</v>
      </c>
      <c r="I182" s="2">
        <v>31</v>
      </c>
      <c r="J182" s="2" t="s">
        <v>81</v>
      </c>
      <c r="K182" s="2" t="s">
        <v>85</v>
      </c>
      <c r="L182" s="2" t="s">
        <v>12</v>
      </c>
      <c r="M182" s="2">
        <v>1</v>
      </c>
      <c r="N182" s="2" t="s">
        <v>12</v>
      </c>
      <c r="O182" s="2" t="s">
        <v>35</v>
      </c>
    </row>
    <row r="183" spans="1:15" x14ac:dyDescent="0.35">
      <c r="A183" s="4">
        <v>44296</v>
      </c>
      <c r="B183" s="2" t="s">
        <v>18</v>
      </c>
      <c r="C183" s="2" t="s">
        <v>25</v>
      </c>
      <c r="D183" s="2" t="s">
        <v>5</v>
      </c>
      <c r="E183" s="2" t="s">
        <v>57</v>
      </c>
      <c r="F183" s="2" t="s">
        <v>4</v>
      </c>
      <c r="G183" s="2" t="s">
        <v>52</v>
      </c>
      <c r="H183" s="2">
        <v>2</v>
      </c>
      <c r="I183" s="2">
        <v>32</v>
      </c>
      <c r="J183" s="2" t="s">
        <v>81</v>
      </c>
      <c r="K183" s="2" t="s">
        <v>85</v>
      </c>
      <c r="L183" s="2" t="s">
        <v>12</v>
      </c>
      <c r="M183" s="2">
        <v>2</v>
      </c>
      <c r="N183" s="2" t="s">
        <v>11</v>
      </c>
      <c r="O183" s="2" t="s">
        <v>35</v>
      </c>
    </row>
    <row r="184" spans="1:15" x14ac:dyDescent="0.35">
      <c r="A184" s="4">
        <v>44296</v>
      </c>
      <c r="B184" s="2" t="s">
        <v>18</v>
      </c>
      <c r="C184" s="2" t="s">
        <v>25</v>
      </c>
      <c r="D184" s="2" t="s">
        <v>5</v>
      </c>
      <c r="E184" s="2" t="s">
        <v>57</v>
      </c>
      <c r="F184" s="2" t="s">
        <v>4</v>
      </c>
      <c r="G184" s="2" t="s">
        <v>52</v>
      </c>
      <c r="H184" s="2">
        <v>2</v>
      </c>
      <c r="I184" s="2">
        <v>33</v>
      </c>
      <c r="J184" s="2" t="s">
        <v>81</v>
      </c>
      <c r="K184" s="2" t="s">
        <v>85</v>
      </c>
      <c r="L184" s="2" t="s">
        <v>12</v>
      </c>
      <c r="M184" s="2">
        <v>1</v>
      </c>
      <c r="N184" s="2" t="s">
        <v>11</v>
      </c>
      <c r="O184" s="2" t="s">
        <v>34</v>
      </c>
    </row>
    <row r="185" spans="1:15" x14ac:dyDescent="0.35">
      <c r="A185" s="4">
        <v>44296</v>
      </c>
      <c r="B185" s="2" t="s">
        <v>18</v>
      </c>
      <c r="C185" s="2" t="s">
        <v>25</v>
      </c>
      <c r="D185" s="2" t="s">
        <v>5</v>
      </c>
      <c r="E185" s="2" t="s">
        <v>57</v>
      </c>
      <c r="F185" s="2" t="s">
        <v>4</v>
      </c>
      <c r="G185" s="2" t="s">
        <v>52</v>
      </c>
      <c r="H185" s="2">
        <v>2</v>
      </c>
      <c r="I185" s="2">
        <v>34</v>
      </c>
      <c r="J185" s="2" t="s">
        <v>81</v>
      </c>
      <c r="K185" s="2" t="s">
        <v>85</v>
      </c>
      <c r="L185" s="2" t="s">
        <v>12</v>
      </c>
      <c r="M185" s="2">
        <v>1</v>
      </c>
      <c r="N185" s="2" t="s">
        <v>12</v>
      </c>
      <c r="O185" s="2" t="s">
        <v>33</v>
      </c>
    </row>
    <row r="186" spans="1:15" hidden="1" x14ac:dyDescent="0.35">
      <c r="A186" s="4">
        <v>44296</v>
      </c>
      <c r="B186" s="2" t="s">
        <v>18</v>
      </c>
      <c r="C186" s="2" t="s">
        <v>25</v>
      </c>
      <c r="D186" s="2" t="s">
        <v>5</v>
      </c>
      <c r="E186" s="2" t="s">
        <v>57</v>
      </c>
      <c r="F186" s="2" t="s">
        <v>4</v>
      </c>
      <c r="G186" s="2" t="s">
        <v>52</v>
      </c>
      <c r="H186" s="2">
        <v>2</v>
      </c>
      <c r="I186" s="2">
        <v>35</v>
      </c>
      <c r="J186" s="2" t="s">
        <v>81</v>
      </c>
      <c r="K186" s="2" t="s">
        <v>85</v>
      </c>
      <c r="L186" s="2" t="s">
        <v>11</v>
      </c>
      <c r="M186" s="2">
        <v>1</v>
      </c>
      <c r="N186" s="2" t="s">
        <v>40</v>
      </c>
      <c r="O186" s="2" t="s">
        <v>40</v>
      </c>
    </row>
    <row r="187" spans="1:15" x14ac:dyDescent="0.35">
      <c r="A187" s="4">
        <v>44296</v>
      </c>
      <c r="B187" s="2" t="s">
        <v>18</v>
      </c>
      <c r="C187" s="2" t="s">
        <v>25</v>
      </c>
      <c r="D187" s="2" t="s">
        <v>5</v>
      </c>
      <c r="E187" s="2" t="s">
        <v>57</v>
      </c>
      <c r="F187" s="2" t="s">
        <v>4</v>
      </c>
      <c r="G187" s="2" t="s">
        <v>52</v>
      </c>
      <c r="H187" s="2">
        <v>2</v>
      </c>
      <c r="I187" s="2">
        <v>36</v>
      </c>
      <c r="J187" s="2" t="s">
        <v>81</v>
      </c>
      <c r="K187" s="2" t="s">
        <v>85</v>
      </c>
      <c r="L187" s="2" t="s">
        <v>11</v>
      </c>
      <c r="M187" s="2">
        <v>1</v>
      </c>
      <c r="N187" s="2" t="s">
        <v>12</v>
      </c>
      <c r="O187" s="2" t="s">
        <v>35</v>
      </c>
    </row>
    <row r="188" spans="1:15" x14ac:dyDescent="0.35">
      <c r="A188" s="4">
        <v>44296</v>
      </c>
      <c r="B188" s="2" t="s">
        <v>18</v>
      </c>
      <c r="C188" s="2" t="s">
        <v>25</v>
      </c>
      <c r="D188" s="2" t="s">
        <v>5</v>
      </c>
      <c r="E188" s="2" t="s">
        <v>57</v>
      </c>
      <c r="F188" s="2" t="s">
        <v>4</v>
      </c>
      <c r="G188" s="2" t="s">
        <v>52</v>
      </c>
      <c r="H188" s="2">
        <v>2</v>
      </c>
      <c r="I188" s="2">
        <v>37</v>
      </c>
      <c r="J188" s="2" t="s">
        <v>81</v>
      </c>
      <c r="K188" s="2" t="s">
        <v>85</v>
      </c>
      <c r="L188" s="2" t="s">
        <v>11</v>
      </c>
      <c r="M188" s="2">
        <v>2</v>
      </c>
      <c r="N188" s="2" t="s">
        <v>12</v>
      </c>
      <c r="O188" s="2" t="s">
        <v>34</v>
      </c>
    </row>
    <row r="189" spans="1:15" x14ac:dyDescent="0.35">
      <c r="A189" s="4">
        <v>44296</v>
      </c>
      <c r="B189" s="2" t="s">
        <v>18</v>
      </c>
      <c r="C189" s="2" t="s">
        <v>25</v>
      </c>
      <c r="D189" s="2" t="s">
        <v>5</v>
      </c>
      <c r="E189" s="2" t="s">
        <v>57</v>
      </c>
      <c r="F189" s="2" t="s">
        <v>4</v>
      </c>
      <c r="G189" s="2" t="s">
        <v>52</v>
      </c>
      <c r="H189" s="2">
        <v>2</v>
      </c>
      <c r="I189" s="2">
        <v>38</v>
      </c>
      <c r="J189" s="2" t="s">
        <v>81</v>
      </c>
      <c r="K189" s="2" t="s">
        <v>85</v>
      </c>
      <c r="L189" s="2" t="s">
        <v>11</v>
      </c>
      <c r="M189" s="2">
        <v>1</v>
      </c>
      <c r="N189" s="2" t="s">
        <v>12</v>
      </c>
      <c r="O189" s="2" t="s">
        <v>33</v>
      </c>
    </row>
    <row r="190" spans="1:15" x14ac:dyDescent="0.35">
      <c r="A190" s="4">
        <v>44296</v>
      </c>
      <c r="B190" s="2" t="s">
        <v>18</v>
      </c>
      <c r="C190" s="2" t="s">
        <v>25</v>
      </c>
      <c r="D190" s="2" t="s">
        <v>5</v>
      </c>
      <c r="E190" s="2" t="s">
        <v>57</v>
      </c>
      <c r="F190" s="2" t="s">
        <v>4</v>
      </c>
      <c r="G190" s="2" t="s">
        <v>52</v>
      </c>
      <c r="H190" s="2">
        <v>2</v>
      </c>
      <c r="I190" s="2">
        <v>39</v>
      </c>
      <c r="J190" s="2" t="s">
        <v>81</v>
      </c>
      <c r="K190" s="2" t="s">
        <v>85</v>
      </c>
      <c r="L190" s="2" t="s">
        <v>11</v>
      </c>
      <c r="M190" s="2">
        <v>2</v>
      </c>
      <c r="N190" s="2" t="s">
        <v>12</v>
      </c>
      <c r="O190" s="2" t="s">
        <v>35</v>
      </c>
    </row>
    <row r="191" spans="1:15" x14ac:dyDescent="0.35">
      <c r="A191" s="4">
        <v>44296</v>
      </c>
      <c r="B191" s="2" t="s">
        <v>18</v>
      </c>
      <c r="C191" s="2" t="s">
        <v>25</v>
      </c>
      <c r="D191" s="2" t="s">
        <v>5</v>
      </c>
      <c r="E191" s="2" t="s">
        <v>57</v>
      </c>
      <c r="F191" s="2" t="s">
        <v>4</v>
      </c>
      <c r="G191" s="2" t="s">
        <v>52</v>
      </c>
      <c r="H191" s="2">
        <v>1</v>
      </c>
      <c r="I191" s="2">
        <v>15</v>
      </c>
      <c r="J191" s="2" t="s">
        <v>81</v>
      </c>
      <c r="K191" s="2" t="s">
        <v>77</v>
      </c>
      <c r="L191" s="2" t="s">
        <v>12</v>
      </c>
      <c r="M191" s="2">
        <v>1</v>
      </c>
      <c r="N191" s="2" t="s">
        <v>12</v>
      </c>
      <c r="O191" s="2" t="s">
        <v>33</v>
      </c>
    </row>
    <row r="192" spans="1:15" x14ac:dyDescent="0.35">
      <c r="A192" s="4">
        <v>44296</v>
      </c>
      <c r="B192" s="2" t="s">
        <v>18</v>
      </c>
      <c r="C192" s="2" t="s">
        <v>25</v>
      </c>
      <c r="D192" s="2" t="s">
        <v>5</v>
      </c>
      <c r="E192" s="2" t="s">
        <v>57</v>
      </c>
      <c r="F192" s="2" t="s">
        <v>4</v>
      </c>
      <c r="G192" s="2" t="s">
        <v>52</v>
      </c>
      <c r="H192" s="2">
        <v>2</v>
      </c>
      <c r="I192" s="2">
        <v>41</v>
      </c>
      <c r="J192" s="2" t="s">
        <v>81</v>
      </c>
      <c r="K192" s="2" t="s">
        <v>77</v>
      </c>
      <c r="L192" s="2" t="s">
        <v>11</v>
      </c>
      <c r="M192" s="2">
        <v>2</v>
      </c>
      <c r="N192" s="2" t="s">
        <v>12</v>
      </c>
      <c r="O192" s="2" t="s">
        <v>35</v>
      </c>
    </row>
    <row r="193" spans="1:15" x14ac:dyDescent="0.35">
      <c r="A193" s="4">
        <v>44296</v>
      </c>
      <c r="B193" s="2" t="s">
        <v>18</v>
      </c>
      <c r="C193" s="2" t="s">
        <v>25</v>
      </c>
      <c r="D193" s="2" t="s">
        <v>5</v>
      </c>
      <c r="E193" s="2" t="s">
        <v>57</v>
      </c>
      <c r="F193" s="2" t="s">
        <v>4</v>
      </c>
      <c r="G193" s="2" t="s">
        <v>52</v>
      </c>
      <c r="H193" s="2">
        <v>1</v>
      </c>
      <c r="I193" s="2">
        <v>15</v>
      </c>
      <c r="J193" s="2" t="s">
        <v>81</v>
      </c>
      <c r="K193" s="2" t="s">
        <v>85</v>
      </c>
      <c r="L193" s="2" t="s">
        <v>12</v>
      </c>
      <c r="M193" s="2">
        <v>2</v>
      </c>
      <c r="N193" s="2" t="s">
        <v>12</v>
      </c>
      <c r="O193" s="2" t="s">
        <v>33</v>
      </c>
    </row>
    <row r="194" spans="1:15" x14ac:dyDescent="0.35">
      <c r="A194" s="4">
        <v>44296</v>
      </c>
      <c r="B194" s="2" t="s">
        <v>18</v>
      </c>
      <c r="C194" s="2" t="s">
        <v>25</v>
      </c>
      <c r="D194" s="2" t="s">
        <v>5</v>
      </c>
      <c r="E194" s="2" t="s">
        <v>57</v>
      </c>
      <c r="F194" s="2" t="s">
        <v>4</v>
      </c>
      <c r="G194" s="2" t="s">
        <v>52</v>
      </c>
      <c r="H194" s="2">
        <v>1</v>
      </c>
      <c r="I194" s="2">
        <v>16</v>
      </c>
      <c r="J194" s="2" t="s">
        <v>81</v>
      </c>
      <c r="K194" s="2" t="s">
        <v>77</v>
      </c>
      <c r="L194" s="2" t="s">
        <v>11</v>
      </c>
      <c r="M194" s="2">
        <v>2</v>
      </c>
      <c r="N194" s="2" t="s">
        <v>12</v>
      </c>
      <c r="O194" s="2" t="s">
        <v>34</v>
      </c>
    </row>
    <row r="195" spans="1:15" x14ac:dyDescent="0.35">
      <c r="A195" s="4">
        <v>44296</v>
      </c>
      <c r="B195" s="2" t="s">
        <v>18</v>
      </c>
      <c r="C195" s="2" t="s">
        <v>25</v>
      </c>
      <c r="D195" s="2" t="s">
        <v>5</v>
      </c>
      <c r="E195" s="2" t="s">
        <v>57</v>
      </c>
      <c r="F195" s="2" t="s">
        <v>4</v>
      </c>
      <c r="G195" s="2" t="s">
        <v>52</v>
      </c>
      <c r="H195" s="2">
        <v>1</v>
      </c>
      <c r="I195" s="2">
        <v>16</v>
      </c>
      <c r="J195" s="2" t="s">
        <v>81</v>
      </c>
      <c r="K195" s="2" t="s">
        <v>85</v>
      </c>
      <c r="L195" s="2" t="s">
        <v>12</v>
      </c>
      <c r="M195" s="2">
        <v>1</v>
      </c>
      <c r="N195" s="2" t="s">
        <v>12</v>
      </c>
      <c r="O195" s="2" t="s">
        <v>34</v>
      </c>
    </row>
    <row r="196" spans="1:15" x14ac:dyDescent="0.35">
      <c r="A196" s="4">
        <v>44296</v>
      </c>
      <c r="B196" s="2" t="s">
        <v>18</v>
      </c>
      <c r="C196" s="2" t="s">
        <v>25</v>
      </c>
      <c r="D196" s="2" t="s">
        <v>5</v>
      </c>
      <c r="E196" s="2" t="s">
        <v>57</v>
      </c>
      <c r="F196" s="2" t="s">
        <v>4</v>
      </c>
      <c r="G196" s="2" t="s">
        <v>52</v>
      </c>
      <c r="H196" s="2">
        <v>1</v>
      </c>
      <c r="I196" s="2">
        <v>17</v>
      </c>
      <c r="J196" s="2" t="s">
        <v>81</v>
      </c>
      <c r="K196" s="2" t="s">
        <v>77</v>
      </c>
      <c r="L196" s="2" t="s">
        <v>11</v>
      </c>
      <c r="M196" s="2">
        <v>1</v>
      </c>
      <c r="N196" s="2" t="s">
        <v>11</v>
      </c>
      <c r="O196" s="2" t="s">
        <v>33</v>
      </c>
    </row>
    <row r="197" spans="1:15" x14ac:dyDescent="0.35">
      <c r="A197" s="4">
        <v>44296</v>
      </c>
      <c r="B197" s="2" t="s">
        <v>18</v>
      </c>
      <c r="C197" s="2" t="s">
        <v>25</v>
      </c>
      <c r="D197" s="2" t="s">
        <v>5</v>
      </c>
      <c r="E197" s="2" t="s">
        <v>57</v>
      </c>
      <c r="F197" s="2" t="s">
        <v>4</v>
      </c>
      <c r="G197" s="2" t="s">
        <v>52</v>
      </c>
      <c r="H197" s="2">
        <v>1</v>
      </c>
      <c r="I197" s="2">
        <v>17</v>
      </c>
      <c r="J197" s="2" t="s">
        <v>81</v>
      </c>
      <c r="K197" s="2" t="s">
        <v>85</v>
      </c>
      <c r="L197" s="2" t="s">
        <v>12</v>
      </c>
      <c r="M197" s="2">
        <v>2</v>
      </c>
      <c r="N197" s="2" t="s">
        <v>11</v>
      </c>
      <c r="O197" s="2" t="s">
        <v>34</v>
      </c>
    </row>
    <row r="198" spans="1:15" x14ac:dyDescent="0.35">
      <c r="A198" s="4">
        <v>44296</v>
      </c>
      <c r="B198" s="2" t="s">
        <v>18</v>
      </c>
      <c r="C198" s="2" t="s">
        <v>25</v>
      </c>
      <c r="D198" s="2" t="s">
        <v>5</v>
      </c>
      <c r="E198" s="2" t="s">
        <v>57</v>
      </c>
      <c r="F198" s="2" t="s">
        <v>4</v>
      </c>
      <c r="G198" s="2" t="s">
        <v>52</v>
      </c>
      <c r="H198" s="2">
        <v>1</v>
      </c>
      <c r="I198" s="2">
        <v>18</v>
      </c>
      <c r="J198" s="2" t="s">
        <v>81</v>
      </c>
      <c r="K198" s="2" t="s">
        <v>77</v>
      </c>
      <c r="L198" s="2" t="s">
        <v>11</v>
      </c>
      <c r="M198" s="2">
        <v>1</v>
      </c>
      <c r="N198" s="2" t="s">
        <v>12</v>
      </c>
      <c r="O198" s="2" t="s">
        <v>34</v>
      </c>
    </row>
    <row r="199" spans="1:15" x14ac:dyDescent="0.35">
      <c r="A199" s="4">
        <v>44296</v>
      </c>
      <c r="B199" s="2" t="s">
        <v>18</v>
      </c>
      <c r="C199" s="2" t="s">
        <v>25</v>
      </c>
      <c r="D199" s="2" t="s">
        <v>5</v>
      </c>
      <c r="E199" s="2" t="s">
        <v>57</v>
      </c>
      <c r="F199" s="2" t="s">
        <v>4</v>
      </c>
      <c r="G199" s="2" t="s">
        <v>52</v>
      </c>
      <c r="H199" s="2">
        <v>1</v>
      </c>
      <c r="I199" s="2">
        <v>18</v>
      </c>
      <c r="J199" s="2" t="s">
        <v>81</v>
      </c>
      <c r="K199" s="2" t="s">
        <v>85</v>
      </c>
      <c r="L199" s="2" t="s">
        <v>12</v>
      </c>
      <c r="M199" s="2">
        <v>1</v>
      </c>
      <c r="N199" s="2" t="s">
        <v>12</v>
      </c>
      <c r="O199" s="2" t="s">
        <v>33</v>
      </c>
    </row>
    <row r="200" spans="1:15" x14ac:dyDescent="0.35">
      <c r="A200" s="4">
        <v>44296</v>
      </c>
      <c r="B200" s="2" t="s">
        <v>18</v>
      </c>
      <c r="C200" s="2" t="s">
        <v>25</v>
      </c>
      <c r="D200" s="2" t="s">
        <v>5</v>
      </c>
      <c r="E200" s="2" t="s">
        <v>57</v>
      </c>
      <c r="F200" s="2" t="s">
        <v>4</v>
      </c>
      <c r="G200" s="2" t="s">
        <v>52</v>
      </c>
      <c r="H200" s="2">
        <v>1</v>
      </c>
      <c r="I200" s="2">
        <v>19</v>
      </c>
      <c r="J200" s="2" t="s">
        <v>81</v>
      </c>
      <c r="K200" s="2" t="s">
        <v>77</v>
      </c>
      <c r="L200" s="2" t="s">
        <v>11</v>
      </c>
      <c r="M200" s="2">
        <v>1</v>
      </c>
      <c r="N200" s="2" t="s">
        <v>12</v>
      </c>
      <c r="O200" s="2" t="s">
        <v>33</v>
      </c>
    </row>
    <row r="201" spans="1:15" x14ac:dyDescent="0.35">
      <c r="A201" s="4">
        <v>44296</v>
      </c>
      <c r="B201" s="2" t="s">
        <v>18</v>
      </c>
      <c r="C201" s="2" t="s">
        <v>25</v>
      </c>
      <c r="D201" s="2" t="s">
        <v>5</v>
      </c>
      <c r="E201" s="2" t="s">
        <v>57</v>
      </c>
      <c r="F201" s="2" t="s">
        <v>4</v>
      </c>
      <c r="G201" s="2" t="s">
        <v>52</v>
      </c>
      <c r="H201" s="2">
        <v>1</v>
      </c>
      <c r="I201" s="2">
        <v>19</v>
      </c>
      <c r="J201" s="2" t="s">
        <v>81</v>
      </c>
      <c r="K201" s="2" t="s">
        <v>85</v>
      </c>
      <c r="L201" s="2" t="s">
        <v>11</v>
      </c>
      <c r="M201" s="2">
        <v>2</v>
      </c>
      <c r="N201" s="2" t="s">
        <v>12</v>
      </c>
      <c r="O201" s="2" t="s">
        <v>35</v>
      </c>
    </row>
    <row r="202" spans="1:15" x14ac:dyDescent="0.35">
      <c r="A202" s="4">
        <v>44296</v>
      </c>
      <c r="B202" s="2" t="s">
        <v>18</v>
      </c>
      <c r="C202" s="2" t="s">
        <v>25</v>
      </c>
      <c r="D202" s="2" t="s">
        <v>5</v>
      </c>
      <c r="E202" s="2" t="s">
        <v>57</v>
      </c>
      <c r="F202" s="2" t="s">
        <v>4</v>
      </c>
      <c r="G202" s="2" t="s">
        <v>52</v>
      </c>
      <c r="H202" s="2">
        <v>1</v>
      </c>
      <c r="I202" s="2">
        <v>20</v>
      </c>
      <c r="J202" s="2" t="s">
        <v>81</v>
      </c>
      <c r="K202" s="2" t="s">
        <v>77</v>
      </c>
      <c r="L202" s="2" t="s">
        <v>12</v>
      </c>
      <c r="M202" s="2">
        <v>2</v>
      </c>
      <c r="N202" s="2" t="s">
        <v>12</v>
      </c>
      <c r="O202" s="2" t="s">
        <v>33</v>
      </c>
    </row>
    <row r="203" spans="1:15" x14ac:dyDescent="0.35">
      <c r="A203" s="4">
        <v>44296</v>
      </c>
      <c r="B203" s="2" t="s">
        <v>18</v>
      </c>
      <c r="C203" s="2" t="s">
        <v>25</v>
      </c>
      <c r="D203" s="2" t="s">
        <v>5</v>
      </c>
      <c r="E203" s="2" t="s">
        <v>57</v>
      </c>
      <c r="F203" s="2" t="s">
        <v>4</v>
      </c>
      <c r="G203" s="2" t="s">
        <v>52</v>
      </c>
      <c r="H203" s="2">
        <v>1</v>
      </c>
      <c r="I203" s="2">
        <v>20</v>
      </c>
      <c r="J203" s="2" t="s">
        <v>81</v>
      </c>
      <c r="K203" s="2" t="s">
        <v>85</v>
      </c>
      <c r="L203" s="2" t="s">
        <v>11</v>
      </c>
      <c r="M203" s="2">
        <v>1</v>
      </c>
      <c r="N203" s="2" t="s">
        <v>11</v>
      </c>
      <c r="O203" s="2" t="s">
        <v>33</v>
      </c>
    </row>
    <row r="204" spans="1:15" x14ac:dyDescent="0.35">
      <c r="A204" s="4">
        <v>44296</v>
      </c>
      <c r="B204" s="2" t="s">
        <v>18</v>
      </c>
      <c r="C204" s="2" t="s">
        <v>25</v>
      </c>
      <c r="D204" s="2" t="s">
        <v>5</v>
      </c>
      <c r="E204" s="2" t="s">
        <v>57</v>
      </c>
      <c r="F204" s="2" t="s">
        <v>4</v>
      </c>
      <c r="G204" s="2" t="s">
        <v>52</v>
      </c>
      <c r="H204" s="2">
        <v>2</v>
      </c>
      <c r="I204" s="2">
        <v>21</v>
      </c>
      <c r="J204" s="2" t="s">
        <v>81</v>
      </c>
      <c r="K204" s="2" t="s">
        <v>77</v>
      </c>
      <c r="L204" s="2" t="s">
        <v>11</v>
      </c>
      <c r="M204" s="2">
        <v>2</v>
      </c>
      <c r="N204" s="2" t="s">
        <v>12</v>
      </c>
      <c r="O204" s="2" t="s">
        <v>34</v>
      </c>
    </row>
    <row r="205" spans="1:15" x14ac:dyDescent="0.35">
      <c r="A205" s="4">
        <v>44296</v>
      </c>
      <c r="B205" s="2" t="s">
        <v>18</v>
      </c>
      <c r="C205" s="2" t="s">
        <v>25</v>
      </c>
      <c r="D205" s="2" t="s">
        <v>5</v>
      </c>
      <c r="E205" s="2" t="s">
        <v>57</v>
      </c>
      <c r="F205" s="2" t="s">
        <v>4</v>
      </c>
      <c r="G205" s="2" t="s">
        <v>52</v>
      </c>
      <c r="H205" s="2">
        <v>1</v>
      </c>
      <c r="I205" s="2">
        <v>21</v>
      </c>
      <c r="J205" s="2" t="s">
        <v>81</v>
      </c>
      <c r="K205" s="2" t="s">
        <v>85</v>
      </c>
      <c r="L205" s="2" t="s">
        <v>11</v>
      </c>
      <c r="M205" s="2">
        <v>1</v>
      </c>
      <c r="N205" s="2" t="s">
        <v>11</v>
      </c>
      <c r="O205" s="2" t="s">
        <v>35</v>
      </c>
    </row>
    <row r="206" spans="1:15" x14ac:dyDescent="0.35">
      <c r="A206" s="4">
        <v>44296</v>
      </c>
      <c r="B206" s="2" t="s">
        <v>18</v>
      </c>
      <c r="C206" s="2" t="s">
        <v>25</v>
      </c>
      <c r="D206" s="2" t="s">
        <v>5</v>
      </c>
      <c r="E206" s="2" t="s">
        <v>57</v>
      </c>
      <c r="F206" s="2" t="s">
        <v>4</v>
      </c>
      <c r="G206" s="2" t="s">
        <v>52</v>
      </c>
      <c r="H206" s="2">
        <v>2</v>
      </c>
      <c r="I206" s="2">
        <v>22</v>
      </c>
      <c r="J206" s="2" t="s">
        <v>81</v>
      </c>
      <c r="K206" s="2" t="s">
        <v>77</v>
      </c>
      <c r="L206" s="2" t="s">
        <v>11</v>
      </c>
      <c r="M206" s="2">
        <v>1</v>
      </c>
      <c r="N206" s="2" t="s">
        <v>12</v>
      </c>
      <c r="O206" s="2" t="s">
        <v>35</v>
      </c>
    </row>
    <row r="207" spans="1:15" x14ac:dyDescent="0.35">
      <c r="A207" s="4">
        <v>44296</v>
      </c>
      <c r="B207" s="2" t="s">
        <v>18</v>
      </c>
      <c r="C207" s="2" t="s">
        <v>25</v>
      </c>
      <c r="D207" s="2" t="s">
        <v>5</v>
      </c>
      <c r="E207" s="2" t="s">
        <v>57</v>
      </c>
      <c r="F207" s="2" t="s">
        <v>4</v>
      </c>
      <c r="G207" s="2" t="s">
        <v>52</v>
      </c>
      <c r="H207" s="2">
        <v>1</v>
      </c>
      <c r="I207" s="2">
        <v>22</v>
      </c>
      <c r="J207" s="2" t="s">
        <v>81</v>
      </c>
      <c r="K207" s="2" t="s">
        <v>85</v>
      </c>
      <c r="L207" s="2" t="s">
        <v>11</v>
      </c>
      <c r="M207" s="2">
        <v>2</v>
      </c>
      <c r="N207" s="2" t="s">
        <v>12</v>
      </c>
      <c r="O207" s="2" t="s">
        <v>34</v>
      </c>
    </row>
    <row r="208" spans="1:15" x14ac:dyDescent="0.35">
      <c r="A208" s="4">
        <v>44296</v>
      </c>
      <c r="B208" s="2" t="s">
        <v>18</v>
      </c>
      <c r="C208" s="2" t="s">
        <v>25</v>
      </c>
      <c r="D208" s="2" t="s">
        <v>5</v>
      </c>
      <c r="E208" s="2" t="s">
        <v>57</v>
      </c>
      <c r="F208" s="2" t="s">
        <v>4</v>
      </c>
      <c r="G208" s="2" t="s">
        <v>52</v>
      </c>
      <c r="H208" s="2">
        <v>2</v>
      </c>
      <c r="I208" s="2">
        <v>23</v>
      </c>
      <c r="J208" s="2" t="s">
        <v>81</v>
      </c>
      <c r="K208" s="2" t="s">
        <v>77</v>
      </c>
      <c r="L208" s="2" t="s">
        <v>11</v>
      </c>
      <c r="M208" s="2">
        <v>1</v>
      </c>
      <c r="N208" s="2" t="s">
        <v>11</v>
      </c>
      <c r="O208" s="2" t="s">
        <v>34</v>
      </c>
    </row>
    <row r="209" spans="1:15" x14ac:dyDescent="0.35">
      <c r="A209" s="4">
        <v>44296</v>
      </c>
      <c r="B209" s="2" t="s">
        <v>18</v>
      </c>
      <c r="C209" s="2" t="s">
        <v>25</v>
      </c>
      <c r="D209" s="2" t="s">
        <v>5</v>
      </c>
      <c r="E209" s="2" t="s">
        <v>57</v>
      </c>
      <c r="F209" s="2" t="s">
        <v>4</v>
      </c>
      <c r="G209" s="2" t="s">
        <v>52</v>
      </c>
      <c r="H209" s="2">
        <v>2</v>
      </c>
      <c r="I209" s="2">
        <v>23</v>
      </c>
      <c r="J209" s="2" t="s">
        <v>81</v>
      </c>
      <c r="K209" s="2" t="s">
        <v>85</v>
      </c>
      <c r="L209" s="2" t="s">
        <v>12</v>
      </c>
      <c r="M209" s="2">
        <v>2</v>
      </c>
      <c r="N209" s="2" t="s">
        <v>11</v>
      </c>
      <c r="O209" s="2" t="s">
        <v>35</v>
      </c>
    </row>
    <row r="210" spans="1:15" x14ac:dyDescent="0.35">
      <c r="A210" s="4">
        <v>44290</v>
      </c>
      <c r="B210" s="2" t="s">
        <v>76</v>
      </c>
      <c r="C210" s="2" t="s">
        <v>91</v>
      </c>
      <c r="D210" s="2" t="s">
        <v>5</v>
      </c>
      <c r="E210" s="2" t="s">
        <v>58</v>
      </c>
      <c r="F210" s="2" t="s">
        <v>4</v>
      </c>
      <c r="G210" s="2" t="s">
        <v>42</v>
      </c>
      <c r="H210" s="2">
        <v>1</v>
      </c>
      <c r="I210" s="2">
        <v>1</v>
      </c>
      <c r="J210" s="2" t="s">
        <v>80</v>
      </c>
      <c r="K210" s="2" t="s">
        <v>77</v>
      </c>
      <c r="L210" s="2" t="s">
        <v>11</v>
      </c>
      <c r="M210" s="2">
        <v>1</v>
      </c>
      <c r="N210" s="2" t="s">
        <v>11</v>
      </c>
      <c r="O210" s="2" t="s">
        <v>33</v>
      </c>
    </row>
    <row r="211" spans="1:15" x14ac:dyDescent="0.35">
      <c r="A211" s="4">
        <v>44290</v>
      </c>
      <c r="B211" s="2" t="s">
        <v>76</v>
      </c>
      <c r="C211" s="2" t="s">
        <v>91</v>
      </c>
      <c r="D211" s="2" t="s">
        <v>5</v>
      </c>
      <c r="E211" s="2" t="s">
        <v>58</v>
      </c>
      <c r="F211" s="2" t="s">
        <v>4</v>
      </c>
      <c r="G211" s="2" t="s">
        <v>42</v>
      </c>
      <c r="H211" s="2">
        <v>1</v>
      </c>
      <c r="I211" s="2">
        <v>2</v>
      </c>
      <c r="J211" s="2" t="s">
        <v>80</v>
      </c>
      <c r="K211" s="2" t="s">
        <v>77</v>
      </c>
      <c r="L211" s="2" t="s">
        <v>11</v>
      </c>
      <c r="M211" s="2">
        <v>1</v>
      </c>
      <c r="N211" s="2" t="s">
        <v>11</v>
      </c>
      <c r="O211" s="2" t="s">
        <v>34</v>
      </c>
    </row>
    <row r="212" spans="1:15" x14ac:dyDescent="0.35">
      <c r="A212" s="4">
        <v>44290</v>
      </c>
      <c r="B212" s="2" t="s">
        <v>76</v>
      </c>
      <c r="C212" s="2" t="s">
        <v>91</v>
      </c>
      <c r="D212" s="2" t="s">
        <v>5</v>
      </c>
      <c r="E212" s="2" t="s">
        <v>58</v>
      </c>
      <c r="F212" s="2" t="s">
        <v>4</v>
      </c>
      <c r="G212" s="2" t="s">
        <v>42</v>
      </c>
      <c r="H212" s="2">
        <v>1</v>
      </c>
      <c r="I212" s="2">
        <v>3</v>
      </c>
      <c r="J212" s="2" t="s">
        <v>80</v>
      </c>
      <c r="K212" s="2" t="s">
        <v>77</v>
      </c>
      <c r="L212" s="2" t="s">
        <v>11</v>
      </c>
      <c r="M212" s="2">
        <v>1</v>
      </c>
      <c r="N212" s="2" t="s">
        <v>11</v>
      </c>
      <c r="O212" s="2" t="s">
        <v>34</v>
      </c>
    </row>
    <row r="213" spans="1:15" x14ac:dyDescent="0.35">
      <c r="A213" s="4">
        <v>44290</v>
      </c>
      <c r="B213" s="2" t="s">
        <v>76</v>
      </c>
      <c r="C213" s="2" t="s">
        <v>91</v>
      </c>
      <c r="D213" s="2" t="s">
        <v>5</v>
      </c>
      <c r="E213" s="2" t="s">
        <v>58</v>
      </c>
      <c r="F213" s="2" t="s">
        <v>4</v>
      </c>
      <c r="G213" s="2" t="s">
        <v>42</v>
      </c>
      <c r="H213" s="2">
        <v>1</v>
      </c>
      <c r="I213" s="2">
        <v>4</v>
      </c>
      <c r="J213" s="2" t="s">
        <v>80</v>
      </c>
      <c r="K213" s="2" t="s">
        <v>77</v>
      </c>
      <c r="L213" s="2" t="s">
        <v>11</v>
      </c>
      <c r="M213" s="2">
        <v>1</v>
      </c>
      <c r="N213" s="2" t="s">
        <v>11</v>
      </c>
      <c r="O213" s="2" t="s">
        <v>34</v>
      </c>
    </row>
    <row r="214" spans="1:15" x14ac:dyDescent="0.35">
      <c r="A214" s="4">
        <v>44290</v>
      </c>
      <c r="B214" s="2" t="s">
        <v>76</v>
      </c>
      <c r="C214" s="2" t="s">
        <v>91</v>
      </c>
      <c r="D214" s="2" t="s">
        <v>5</v>
      </c>
      <c r="E214" s="2" t="s">
        <v>58</v>
      </c>
      <c r="F214" s="2" t="s">
        <v>4</v>
      </c>
      <c r="G214" s="2" t="s">
        <v>42</v>
      </c>
      <c r="H214" s="2">
        <v>1</v>
      </c>
      <c r="I214" s="2">
        <v>5</v>
      </c>
      <c r="J214" s="2" t="s">
        <v>80</v>
      </c>
      <c r="K214" s="2" t="s">
        <v>77</v>
      </c>
      <c r="L214" s="2" t="s">
        <v>12</v>
      </c>
      <c r="M214" s="2">
        <v>1</v>
      </c>
      <c r="N214" s="2" t="s">
        <v>12</v>
      </c>
      <c r="O214" s="2" t="s">
        <v>35</v>
      </c>
    </row>
    <row r="215" spans="1:15" x14ac:dyDescent="0.35">
      <c r="A215" s="4">
        <v>44290</v>
      </c>
      <c r="B215" s="2" t="s">
        <v>76</v>
      </c>
      <c r="C215" s="2" t="s">
        <v>91</v>
      </c>
      <c r="D215" s="2" t="s">
        <v>5</v>
      </c>
      <c r="E215" s="2" t="s">
        <v>58</v>
      </c>
      <c r="F215" s="2" t="s">
        <v>4</v>
      </c>
      <c r="G215" s="2" t="s">
        <v>42</v>
      </c>
      <c r="H215" s="2">
        <v>1</v>
      </c>
      <c r="I215" s="2">
        <v>6</v>
      </c>
      <c r="J215" s="2" t="s">
        <v>80</v>
      </c>
      <c r="K215" s="2" t="s">
        <v>77</v>
      </c>
      <c r="L215" s="2" t="s">
        <v>12</v>
      </c>
      <c r="M215" s="2">
        <v>1</v>
      </c>
      <c r="N215" s="2" t="s">
        <v>12</v>
      </c>
      <c r="O215" s="2" t="s">
        <v>33</v>
      </c>
    </row>
    <row r="216" spans="1:15" x14ac:dyDescent="0.35">
      <c r="A216" s="4">
        <v>44290</v>
      </c>
      <c r="B216" s="2" t="s">
        <v>76</v>
      </c>
      <c r="C216" s="2" t="s">
        <v>91</v>
      </c>
      <c r="D216" s="2" t="s">
        <v>5</v>
      </c>
      <c r="E216" s="2" t="s">
        <v>58</v>
      </c>
      <c r="F216" s="2" t="s">
        <v>4</v>
      </c>
      <c r="G216" s="2" t="s">
        <v>42</v>
      </c>
      <c r="H216" s="2">
        <v>1</v>
      </c>
      <c r="I216" s="2">
        <v>7</v>
      </c>
      <c r="J216" s="2" t="s">
        <v>80</v>
      </c>
      <c r="K216" s="2" t="s">
        <v>77</v>
      </c>
      <c r="L216" s="2" t="s">
        <v>12</v>
      </c>
      <c r="M216" s="2">
        <v>1</v>
      </c>
      <c r="N216" s="2" t="s">
        <v>12</v>
      </c>
      <c r="O216" s="2" t="s">
        <v>33</v>
      </c>
    </row>
    <row r="217" spans="1:15" x14ac:dyDescent="0.35">
      <c r="A217" s="4">
        <v>44290</v>
      </c>
      <c r="B217" s="2" t="s">
        <v>76</v>
      </c>
      <c r="C217" s="2" t="s">
        <v>91</v>
      </c>
      <c r="D217" s="2" t="s">
        <v>5</v>
      </c>
      <c r="E217" s="2" t="s">
        <v>58</v>
      </c>
      <c r="F217" s="2" t="s">
        <v>4</v>
      </c>
      <c r="G217" s="2" t="s">
        <v>42</v>
      </c>
      <c r="H217" s="2">
        <v>1</v>
      </c>
      <c r="I217" s="2">
        <v>8</v>
      </c>
      <c r="J217" s="2" t="s">
        <v>80</v>
      </c>
      <c r="K217" s="2" t="s">
        <v>77</v>
      </c>
      <c r="L217" s="2" t="s">
        <v>12</v>
      </c>
      <c r="M217" s="2">
        <v>1</v>
      </c>
      <c r="N217" s="2" t="s">
        <v>11</v>
      </c>
      <c r="O217" s="2" t="s">
        <v>33</v>
      </c>
    </row>
    <row r="218" spans="1:15" x14ac:dyDescent="0.35">
      <c r="A218" s="4">
        <v>44290</v>
      </c>
      <c r="B218" s="2" t="s">
        <v>76</v>
      </c>
      <c r="C218" s="2" t="s">
        <v>91</v>
      </c>
      <c r="D218" s="2" t="s">
        <v>5</v>
      </c>
      <c r="E218" s="2" t="s">
        <v>58</v>
      </c>
      <c r="F218" s="2" t="s">
        <v>4</v>
      </c>
      <c r="G218" s="2" t="s">
        <v>42</v>
      </c>
      <c r="H218" s="2">
        <v>1</v>
      </c>
      <c r="I218" s="2">
        <v>9</v>
      </c>
      <c r="J218" s="2" t="s">
        <v>80</v>
      </c>
      <c r="K218" s="2" t="s">
        <v>77</v>
      </c>
      <c r="L218" s="2" t="s">
        <v>11</v>
      </c>
      <c r="M218" s="2">
        <v>1</v>
      </c>
      <c r="N218" s="2" t="s">
        <v>11</v>
      </c>
      <c r="O218" s="2" t="s">
        <v>35</v>
      </c>
    </row>
    <row r="219" spans="1:15" x14ac:dyDescent="0.35">
      <c r="A219" s="4">
        <v>44290</v>
      </c>
      <c r="B219" s="2" t="s">
        <v>76</v>
      </c>
      <c r="C219" s="2" t="s">
        <v>91</v>
      </c>
      <c r="D219" s="2" t="s">
        <v>5</v>
      </c>
      <c r="E219" s="2" t="s">
        <v>58</v>
      </c>
      <c r="F219" s="2" t="s">
        <v>4</v>
      </c>
      <c r="G219" s="2" t="s">
        <v>42</v>
      </c>
      <c r="H219" s="2">
        <v>1</v>
      </c>
      <c r="I219" s="2">
        <v>10</v>
      </c>
      <c r="J219" s="2" t="s">
        <v>80</v>
      </c>
      <c r="K219" s="2" t="s">
        <v>77</v>
      </c>
      <c r="L219" s="2" t="s">
        <v>11</v>
      </c>
      <c r="M219" s="2">
        <v>1</v>
      </c>
      <c r="N219" s="2" t="s">
        <v>12</v>
      </c>
      <c r="O219" s="2" t="s">
        <v>33</v>
      </c>
    </row>
    <row r="220" spans="1:15" x14ac:dyDescent="0.35">
      <c r="A220" s="4">
        <v>44290</v>
      </c>
      <c r="B220" s="2" t="s">
        <v>76</v>
      </c>
      <c r="C220" s="2" t="s">
        <v>91</v>
      </c>
      <c r="D220" s="2" t="s">
        <v>5</v>
      </c>
      <c r="E220" s="2" t="s">
        <v>58</v>
      </c>
      <c r="F220" s="2" t="s">
        <v>4</v>
      </c>
      <c r="G220" s="2" t="s">
        <v>42</v>
      </c>
      <c r="H220" s="2">
        <v>1</v>
      </c>
      <c r="I220" s="2">
        <v>11</v>
      </c>
      <c r="J220" s="2" t="s">
        <v>80</v>
      </c>
      <c r="K220" s="2" t="s">
        <v>77</v>
      </c>
      <c r="L220" s="2" t="s">
        <v>11</v>
      </c>
      <c r="M220" s="2">
        <v>2</v>
      </c>
      <c r="N220" s="2" t="s">
        <v>11</v>
      </c>
      <c r="O220" s="2" t="s">
        <v>33</v>
      </c>
    </row>
    <row r="221" spans="1:15" x14ac:dyDescent="0.35">
      <c r="A221" s="4">
        <v>44290</v>
      </c>
      <c r="B221" s="2" t="s">
        <v>76</v>
      </c>
      <c r="C221" s="2" t="s">
        <v>91</v>
      </c>
      <c r="D221" s="2" t="s">
        <v>5</v>
      </c>
      <c r="E221" s="2" t="s">
        <v>58</v>
      </c>
      <c r="F221" s="2" t="s">
        <v>4</v>
      </c>
      <c r="G221" s="2" t="s">
        <v>42</v>
      </c>
      <c r="H221" s="2">
        <v>1</v>
      </c>
      <c r="I221" s="2">
        <v>12</v>
      </c>
      <c r="J221" s="2" t="s">
        <v>80</v>
      </c>
      <c r="K221" s="2" t="s">
        <v>77</v>
      </c>
      <c r="L221" s="2" t="s">
        <v>11</v>
      </c>
      <c r="M221" s="2">
        <v>1</v>
      </c>
      <c r="N221" s="2" t="s">
        <v>11</v>
      </c>
      <c r="O221" s="2" t="s">
        <v>34</v>
      </c>
    </row>
    <row r="222" spans="1:15" x14ac:dyDescent="0.35">
      <c r="A222" s="4">
        <v>44290</v>
      </c>
      <c r="B222" s="2" t="s">
        <v>76</v>
      </c>
      <c r="C222" s="2" t="s">
        <v>91</v>
      </c>
      <c r="D222" s="2" t="s">
        <v>5</v>
      </c>
      <c r="E222" s="2" t="s">
        <v>58</v>
      </c>
      <c r="F222" s="2" t="s">
        <v>4</v>
      </c>
      <c r="G222" s="2" t="s">
        <v>42</v>
      </c>
      <c r="H222" s="2">
        <v>1</v>
      </c>
      <c r="I222" s="2">
        <v>13</v>
      </c>
      <c r="J222" s="2" t="s">
        <v>80</v>
      </c>
      <c r="K222" s="2" t="s">
        <v>77</v>
      </c>
      <c r="L222" s="2" t="s">
        <v>12</v>
      </c>
      <c r="M222" s="2">
        <v>2</v>
      </c>
      <c r="N222" s="2" t="s">
        <v>12</v>
      </c>
      <c r="O222" s="2" t="s">
        <v>35</v>
      </c>
    </row>
    <row r="223" spans="1:15" x14ac:dyDescent="0.35">
      <c r="A223" s="4">
        <v>44290</v>
      </c>
      <c r="B223" s="2" t="s">
        <v>76</v>
      </c>
      <c r="C223" s="2" t="s">
        <v>91</v>
      </c>
      <c r="D223" s="2" t="s">
        <v>5</v>
      </c>
      <c r="E223" s="2" t="s">
        <v>58</v>
      </c>
      <c r="F223" s="2" t="s">
        <v>4</v>
      </c>
      <c r="G223" s="2" t="s">
        <v>42</v>
      </c>
      <c r="H223" s="2">
        <v>1</v>
      </c>
      <c r="I223" s="2">
        <v>14</v>
      </c>
      <c r="J223" s="2" t="s">
        <v>80</v>
      </c>
      <c r="K223" s="2" t="s">
        <v>77</v>
      </c>
      <c r="L223" s="2" t="s">
        <v>12</v>
      </c>
      <c r="M223" s="2">
        <v>2</v>
      </c>
      <c r="N223" s="2" t="s">
        <v>12</v>
      </c>
      <c r="O223" s="2" t="s">
        <v>33</v>
      </c>
    </row>
    <row r="224" spans="1:15" x14ac:dyDescent="0.35">
      <c r="A224" s="4">
        <v>44290</v>
      </c>
      <c r="B224" s="2" t="s">
        <v>76</v>
      </c>
      <c r="C224" s="2" t="s">
        <v>91</v>
      </c>
      <c r="D224" s="2" t="s">
        <v>5</v>
      </c>
      <c r="E224" s="2" t="s">
        <v>58</v>
      </c>
      <c r="F224" s="2" t="s">
        <v>4</v>
      </c>
      <c r="G224" s="2" t="s">
        <v>42</v>
      </c>
      <c r="H224" s="2">
        <v>1</v>
      </c>
      <c r="I224" s="2">
        <v>15</v>
      </c>
      <c r="J224" s="2" t="s">
        <v>80</v>
      </c>
      <c r="K224" s="2" t="s">
        <v>77</v>
      </c>
      <c r="L224" s="2" t="s">
        <v>12</v>
      </c>
      <c r="M224" s="2" t="s">
        <v>39</v>
      </c>
      <c r="N224" s="2" t="s">
        <v>11</v>
      </c>
      <c r="O224" s="2" t="s">
        <v>33</v>
      </c>
    </row>
    <row r="225" spans="1:15" x14ac:dyDescent="0.35">
      <c r="A225" s="4">
        <v>44290</v>
      </c>
      <c r="B225" s="2" t="s">
        <v>76</v>
      </c>
      <c r="C225" s="2" t="s">
        <v>91</v>
      </c>
      <c r="D225" s="2" t="s">
        <v>5</v>
      </c>
      <c r="E225" s="2" t="s">
        <v>58</v>
      </c>
      <c r="F225" s="2" t="s">
        <v>4</v>
      </c>
      <c r="G225" s="2" t="s">
        <v>42</v>
      </c>
      <c r="H225" s="2">
        <v>1</v>
      </c>
      <c r="I225" s="2">
        <v>16</v>
      </c>
      <c r="J225" s="2" t="s">
        <v>80</v>
      </c>
      <c r="K225" s="2" t="s">
        <v>77</v>
      </c>
      <c r="L225" s="2" t="s">
        <v>12</v>
      </c>
      <c r="M225" s="2">
        <v>1</v>
      </c>
      <c r="N225" s="2" t="s">
        <v>11</v>
      </c>
      <c r="O225" s="2" t="s">
        <v>33</v>
      </c>
    </row>
    <row r="226" spans="1:15" hidden="1" x14ac:dyDescent="0.35">
      <c r="A226" s="4">
        <v>44290</v>
      </c>
      <c r="B226" s="2" t="s">
        <v>76</v>
      </c>
      <c r="C226" s="2" t="s">
        <v>91</v>
      </c>
      <c r="D226" s="2" t="s">
        <v>5</v>
      </c>
      <c r="E226" s="2" t="s">
        <v>58</v>
      </c>
      <c r="F226" s="2" t="s">
        <v>4</v>
      </c>
      <c r="G226" s="2" t="s">
        <v>42</v>
      </c>
      <c r="H226" s="2">
        <v>1</v>
      </c>
      <c r="I226" s="2">
        <v>17</v>
      </c>
      <c r="J226" s="2" t="s">
        <v>80</v>
      </c>
      <c r="K226" s="2" t="s">
        <v>77</v>
      </c>
      <c r="L226" s="2" t="s">
        <v>11</v>
      </c>
      <c r="M226" s="2">
        <v>1</v>
      </c>
      <c r="N226" s="2" t="s">
        <v>40</v>
      </c>
      <c r="O226" s="2" t="s">
        <v>40</v>
      </c>
    </row>
    <row r="227" spans="1:15" x14ac:dyDescent="0.35">
      <c r="A227" s="4">
        <v>44290</v>
      </c>
      <c r="B227" s="2" t="s">
        <v>76</v>
      </c>
      <c r="C227" s="2" t="s">
        <v>91</v>
      </c>
      <c r="D227" s="2" t="s">
        <v>5</v>
      </c>
      <c r="E227" s="2" t="s">
        <v>58</v>
      </c>
      <c r="F227" s="2" t="s">
        <v>4</v>
      </c>
      <c r="G227" s="2" t="s">
        <v>42</v>
      </c>
      <c r="H227" s="2">
        <v>1</v>
      </c>
      <c r="I227" s="2">
        <v>18</v>
      </c>
      <c r="J227" s="2" t="s">
        <v>80</v>
      </c>
      <c r="K227" s="2" t="s">
        <v>77</v>
      </c>
      <c r="L227" s="2" t="s">
        <v>11</v>
      </c>
      <c r="M227" s="2">
        <v>1</v>
      </c>
      <c r="N227" s="2" t="s">
        <v>11</v>
      </c>
      <c r="O227" s="2" t="s">
        <v>33</v>
      </c>
    </row>
    <row r="228" spans="1:15" x14ac:dyDescent="0.35">
      <c r="A228" s="4">
        <v>44290</v>
      </c>
      <c r="B228" s="2" t="s">
        <v>76</v>
      </c>
      <c r="C228" s="2" t="s">
        <v>91</v>
      </c>
      <c r="D228" s="2" t="s">
        <v>5</v>
      </c>
      <c r="E228" s="2" t="s">
        <v>58</v>
      </c>
      <c r="F228" s="2" t="s">
        <v>4</v>
      </c>
      <c r="G228" s="2" t="s">
        <v>42</v>
      </c>
      <c r="H228" s="2">
        <v>1</v>
      </c>
      <c r="I228" s="2">
        <v>19</v>
      </c>
      <c r="J228" s="2" t="s">
        <v>80</v>
      </c>
      <c r="K228" s="2" t="s">
        <v>77</v>
      </c>
      <c r="L228" s="2" t="s">
        <v>11</v>
      </c>
      <c r="M228" s="2">
        <v>2</v>
      </c>
      <c r="N228" s="2" t="s">
        <v>11</v>
      </c>
      <c r="O228" s="2" t="s">
        <v>33</v>
      </c>
    </row>
    <row r="229" spans="1:15" x14ac:dyDescent="0.35">
      <c r="A229" s="4">
        <v>44290</v>
      </c>
      <c r="B229" s="2" t="s">
        <v>76</v>
      </c>
      <c r="C229" s="2" t="s">
        <v>91</v>
      </c>
      <c r="D229" s="2" t="s">
        <v>5</v>
      </c>
      <c r="E229" s="2" t="s">
        <v>58</v>
      </c>
      <c r="F229" s="2" t="s">
        <v>4</v>
      </c>
      <c r="G229" s="2" t="s">
        <v>42</v>
      </c>
      <c r="H229" s="2">
        <v>2</v>
      </c>
      <c r="I229" s="2">
        <v>20</v>
      </c>
      <c r="J229" s="2" t="s">
        <v>80</v>
      </c>
      <c r="K229" s="2" t="s">
        <v>77</v>
      </c>
      <c r="L229" s="2" t="s">
        <v>12</v>
      </c>
      <c r="M229" s="2">
        <v>2</v>
      </c>
      <c r="N229" s="2" t="s">
        <v>11</v>
      </c>
      <c r="O229" s="2" t="s">
        <v>33</v>
      </c>
    </row>
    <row r="230" spans="1:15" x14ac:dyDescent="0.35">
      <c r="A230" s="4">
        <v>44290</v>
      </c>
      <c r="B230" s="2" t="s">
        <v>76</v>
      </c>
      <c r="C230" s="2" t="s">
        <v>91</v>
      </c>
      <c r="D230" s="2" t="s">
        <v>5</v>
      </c>
      <c r="E230" s="2" t="s">
        <v>58</v>
      </c>
      <c r="F230" s="2" t="s">
        <v>4</v>
      </c>
      <c r="G230" s="2" t="s">
        <v>42</v>
      </c>
      <c r="H230" s="2">
        <v>2</v>
      </c>
      <c r="I230" s="2">
        <v>21</v>
      </c>
      <c r="J230" s="2" t="s">
        <v>80</v>
      </c>
      <c r="K230" s="2" t="s">
        <v>77</v>
      </c>
      <c r="L230" s="2" t="s">
        <v>12</v>
      </c>
      <c r="M230" s="2" t="s">
        <v>39</v>
      </c>
      <c r="N230" s="2" t="s">
        <v>11</v>
      </c>
      <c r="O230" s="2" t="s">
        <v>33</v>
      </c>
    </row>
    <row r="231" spans="1:15" x14ac:dyDescent="0.35">
      <c r="A231" s="4">
        <v>44290</v>
      </c>
      <c r="B231" s="2" t="s">
        <v>76</v>
      </c>
      <c r="C231" s="2" t="s">
        <v>91</v>
      </c>
      <c r="D231" s="2" t="s">
        <v>5</v>
      </c>
      <c r="E231" s="2" t="s">
        <v>58</v>
      </c>
      <c r="F231" s="2" t="s">
        <v>4</v>
      </c>
      <c r="G231" s="2" t="s">
        <v>42</v>
      </c>
      <c r="H231" s="2">
        <v>2</v>
      </c>
      <c r="I231" s="2">
        <v>22</v>
      </c>
      <c r="J231" s="2" t="s">
        <v>80</v>
      </c>
      <c r="K231" s="2" t="s">
        <v>77</v>
      </c>
      <c r="L231" s="2" t="s">
        <v>12</v>
      </c>
      <c r="M231" s="2">
        <v>1</v>
      </c>
      <c r="N231" s="2" t="s">
        <v>11</v>
      </c>
      <c r="O231" s="2" t="s">
        <v>35</v>
      </c>
    </row>
    <row r="232" spans="1:15" x14ac:dyDescent="0.35">
      <c r="A232" s="4">
        <v>44290</v>
      </c>
      <c r="B232" s="2" t="s">
        <v>76</v>
      </c>
      <c r="C232" s="2" t="s">
        <v>91</v>
      </c>
      <c r="D232" s="2" t="s">
        <v>5</v>
      </c>
      <c r="E232" s="2" t="s">
        <v>58</v>
      </c>
      <c r="F232" s="2" t="s">
        <v>4</v>
      </c>
      <c r="G232" s="2" t="s">
        <v>42</v>
      </c>
      <c r="H232" s="2">
        <v>2</v>
      </c>
      <c r="I232" s="2">
        <v>23</v>
      </c>
      <c r="J232" s="2" t="s">
        <v>80</v>
      </c>
      <c r="K232" s="2" t="s">
        <v>77</v>
      </c>
      <c r="L232" s="2" t="s">
        <v>12</v>
      </c>
      <c r="M232" s="2">
        <v>1</v>
      </c>
      <c r="N232" s="2" t="s">
        <v>12</v>
      </c>
      <c r="O232" s="2" t="s">
        <v>35</v>
      </c>
    </row>
    <row r="233" spans="1:15" x14ac:dyDescent="0.35">
      <c r="A233" s="4">
        <v>44290</v>
      </c>
      <c r="B233" s="2" t="s">
        <v>76</v>
      </c>
      <c r="C233" s="2" t="s">
        <v>91</v>
      </c>
      <c r="D233" s="2" t="s">
        <v>5</v>
      </c>
      <c r="E233" s="2" t="s">
        <v>58</v>
      </c>
      <c r="F233" s="2" t="s">
        <v>4</v>
      </c>
      <c r="G233" s="2" t="s">
        <v>42</v>
      </c>
      <c r="H233" s="2">
        <v>2</v>
      </c>
      <c r="I233" s="2">
        <v>24</v>
      </c>
      <c r="J233" s="2" t="s">
        <v>80</v>
      </c>
      <c r="K233" s="2" t="s">
        <v>77</v>
      </c>
      <c r="L233" s="2" t="s">
        <v>11</v>
      </c>
      <c r="M233" s="2">
        <v>2</v>
      </c>
      <c r="N233" s="2" t="s">
        <v>11</v>
      </c>
      <c r="O233" s="2" t="s">
        <v>33</v>
      </c>
    </row>
    <row r="234" spans="1:15" x14ac:dyDescent="0.35">
      <c r="A234" s="4">
        <v>44290</v>
      </c>
      <c r="B234" s="2" t="s">
        <v>76</v>
      </c>
      <c r="C234" s="2" t="s">
        <v>91</v>
      </c>
      <c r="D234" s="2" t="s">
        <v>5</v>
      </c>
      <c r="E234" s="2" t="s">
        <v>58</v>
      </c>
      <c r="F234" s="2" t="s">
        <v>4</v>
      </c>
      <c r="G234" s="2" t="s">
        <v>42</v>
      </c>
      <c r="H234" s="2">
        <v>2</v>
      </c>
      <c r="I234" s="2">
        <v>25</v>
      </c>
      <c r="J234" s="2" t="s">
        <v>80</v>
      </c>
      <c r="K234" s="2" t="s">
        <v>77</v>
      </c>
      <c r="L234" s="2" t="s">
        <v>11</v>
      </c>
      <c r="M234" s="2" t="s">
        <v>39</v>
      </c>
      <c r="N234" s="2" t="s">
        <v>12</v>
      </c>
      <c r="O234" s="2" t="s">
        <v>33</v>
      </c>
    </row>
    <row r="235" spans="1:15" x14ac:dyDescent="0.35">
      <c r="A235" s="4">
        <v>44290</v>
      </c>
      <c r="B235" s="2" t="s">
        <v>76</v>
      </c>
      <c r="C235" s="2" t="s">
        <v>91</v>
      </c>
      <c r="D235" s="2" t="s">
        <v>5</v>
      </c>
      <c r="E235" s="2" t="s">
        <v>58</v>
      </c>
      <c r="F235" s="2" t="s">
        <v>4</v>
      </c>
      <c r="G235" s="2" t="s">
        <v>42</v>
      </c>
      <c r="H235" s="2">
        <v>2</v>
      </c>
      <c r="I235" s="2">
        <v>26</v>
      </c>
      <c r="J235" s="2" t="s">
        <v>80</v>
      </c>
      <c r="K235" s="2" t="s">
        <v>77</v>
      </c>
      <c r="L235" s="2" t="s">
        <v>11</v>
      </c>
      <c r="M235" s="2">
        <v>1</v>
      </c>
      <c r="N235" s="2" t="s">
        <v>11</v>
      </c>
      <c r="O235" s="2" t="s">
        <v>33</v>
      </c>
    </row>
    <row r="236" spans="1:15" x14ac:dyDescent="0.35">
      <c r="A236" s="4">
        <v>44290</v>
      </c>
      <c r="B236" s="2" t="s">
        <v>76</v>
      </c>
      <c r="C236" s="2" t="s">
        <v>91</v>
      </c>
      <c r="D236" s="2" t="s">
        <v>5</v>
      </c>
      <c r="E236" s="2" t="s">
        <v>58</v>
      </c>
      <c r="F236" s="2" t="s">
        <v>4</v>
      </c>
      <c r="G236" s="2" t="s">
        <v>42</v>
      </c>
      <c r="H236" s="2">
        <v>2</v>
      </c>
      <c r="I236" s="2">
        <v>27</v>
      </c>
      <c r="J236" s="2" t="s">
        <v>80</v>
      </c>
      <c r="K236" s="2" t="s">
        <v>77</v>
      </c>
      <c r="L236" s="2" t="s">
        <v>11</v>
      </c>
      <c r="M236" s="2">
        <v>2</v>
      </c>
      <c r="N236" s="2" t="s">
        <v>12</v>
      </c>
      <c r="O236" s="2" t="s">
        <v>33</v>
      </c>
    </row>
    <row r="237" spans="1:15" x14ac:dyDescent="0.35">
      <c r="A237" s="4">
        <v>44290</v>
      </c>
      <c r="B237" s="2" t="s">
        <v>76</v>
      </c>
      <c r="C237" s="2" t="s">
        <v>91</v>
      </c>
      <c r="D237" s="2" t="s">
        <v>5</v>
      </c>
      <c r="E237" s="2" t="s">
        <v>58</v>
      </c>
      <c r="F237" s="2" t="s">
        <v>4</v>
      </c>
      <c r="G237" s="2" t="s">
        <v>42</v>
      </c>
      <c r="H237" s="2">
        <v>2</v>
      </c>
      <c r="I237" s="2">
        <v>28</v>
      </c>
      <c r="J237" s="2" t="s">
        <v>80</v>
      </c>
      <c r="K237" s="2" t="s">
        <v>77</v>
      </c>
      <c r="L237" s="2" t="s">
        <v>12</v>
      </c>
      <c r="M237" s="2">
        <v>1</v>
      </c>
      <c r="N237" s="2" t="s">
        <v>12</v>
      </c>
      <c r="O237" s="2" t="s">
        <v>33</v>
      </c>
    </row>
    <row r="238" spans="1:15" x14ac:dyDescent="0.35">
      <c r="A238" s="4">
        <v>44290</v>
      </c>
      <c r="B238" s="2" t="s">
        <v>76</v>
      </c>
      <c r="C238" s="2" t="s">
        <v>91</v>
      </c>
      <c r="D238" s="2" t="s">
        <v>5</v>
      </c>
      <c r="E238" s="2" t="s">
        <v>58</v>
      </c>
      <c r="F238" s="2" t="s">
        <v>4</v>
      </c>
      <c r="G238" s="2" t="s">
        <v>42</v>
      </c>
      <c r="H238" s="2">
        <v>2</v>
      </c>
      <c r="I238" s="2">
        <v>29</v>
      </c>
      <c r="J238" s="2" t="s">
        <v>80</v>
      </c>
      <c r="K238" s="2" t="s">
        <v>77</v>
      </c>
      <c r="L238" s="2" t="s">
        <v>12</v>
      </c>
      <c r="M238" s="2">
        <v>1</v>
      </c>
      <c r="N238" s="2" t="s">
        <v>12</v>
      </c>
      <c r="O238" s="2" t="s">
        <v>33</v>
      </c>
    </row>
    <row r="239" spans="1:15" x14ac:dyDescent="0.35">
      <c r="A239" s="4">
        <v>44290</v>
      </c>
      <c r="B239" s="2" t="s">
        <v>76</v>
      </c>
      <c r="C239" s="2" t="s">
        <v>91</v>
      </c>
      <c r="D239" s="2" t="s">
        <v>5</v>
      </c>
      <c r="E239" s="2" t="s">
        <v>58</v>
      </c>
      <c r="F239" s="2" t="s">
        <v>4</v>
      </c>
      <c r="G239" s="2" t="s">
        <v>42</v>
      </c>
      <c r="H239" s="2">
        <v>2</v>
      </c>
      <c r="I239" s="2">
        <v>30</v>
      </c>
      <c r="J239" s="2" t="s">
        <v>80</v>
      </c>
      <c r="K239" s="2" t="s">
        <v>77</v>
      </c>
      <c r="L239" s="2" t="s">
        <v>12</v>
      </c>
      <c r="M239" s="2">
        <v>2</v>
      </c>
      <c r="N239" s="2" t="s">
        <v>12</v>
      </c>
      <c r="O239" s="2" t="s">
        <v>33</v>
      </c>
    </row>
    <row r="240" spans="1:15" x14ac:dyDescent="0.35">
      <c r="A240" s="4">
        <v>44290</v>
      </c>
      <c r="B240" s="2" t="s">
        <v>76</v>
      </c>
      <c r="C240" s="2" t="s">
        <v>91</v>
      </c>
      <c r="D240" s="2" t="s">
        <v>5</v>
      </c>
      <c r="E240" s="2" t="s">
        <v>58</v>
      </c>
      <c r="F240" s="2" t="s">
        <v>4</v>
      </c>
      <c r="G240" s="2" t="s">
        <v>42</v>
      </c>
      <c r="H240" s="2">
        <v>2</v>
      </c>
      <c r="I240" s="2">
        <v>31</v>
      </c>
      <c r="J240" s="2" t="s">
        <v>80</v>
      </c>
      <c r="K240" s="2" t="s">
        <v>77</v>
      </c>
      <c r="L240" s="2" t="s">
        <v>12</v>
      </c>
      <c r="M240" s="2">
        <v>1</v>
      </c>
      <c r="N240" s="2" t="s">
        <v>11</v>
      </c>
      <c r="O240" s="2" t="s">
        <v>35</v>
      </c>
    </row>
    <row r="241" spans="1:15" hidden="1" x14ac:dyDescent="0.35">
      <c r="A241" s="4">
        <v>44290</v>
      </c>
      <c r="B241" s="2" t="s">
        <v>76</v>
      </c>
      <c r="C241" s="2" t="s">
        <v>91</v>
      </c>
      <c r="D241" s="2" t="s">
        <v>5</v>
      </c>
      <c r="E241" s="2" t="s">
        <v>58</v>
      </c>
      <c r="F241" s="2" t="s">
        <v>4</v>
      </c>
      <c r="G241" s="2" t="s">
        <v>42</v>
      </c>
      <c r="H241" s="2">
        <v>2</v>
      </c>
      <c r="I241" s="2">
        <v>32</v>
      </c>
      <c r="J241" s="2" t="s">
        <v>80</v>
      </c>
      <c r="K241" s="2" t="s">
        <v>77</v>
      </c>
      <c r="L241" s="2" t="s">
        <v>11</v>
      </c>
      <c r="M241" s="2">
        <v>2</v>
      </c>
      <c r="N241" s="2" t="s">
        <v>40</v>
      </c>
      <c r="O241" s="2" t="s">
        <v>40</v>
      </c>
    </row>
    <row r="242" spans="1:15" x14ac:dyDescent="0.35">
      <c r="A242" s="4">
        <v>44290</v>
      </c>
      <c r="B242" s="2" t="s">
        <v>76</v>
      </c>
      <c r="C242" s="2" t="s">
        <v>91</v>
      </c>
      <c r="D242" s="2" t="s">
        <v>5</v>
      </c>
      <c r="E242" s="2" t="s">
        <v>58</v>
      </c>
      <c r="F242" s="2" t="s">
        <v>4</v>
      </c>
      <c r="G242" s="2" t="s">
        <v>42</v>
      </c>
      <c r="H242" s="2">
        <v>2</v>
      </c>
      <c r="I242" s="2">
        <v>33</v>
      </c>
      <c r="J242" s="2" t="s">
        <v>80</v>
      </c>
      <c r="K242" s="2" t="s">
        <v>77</v>
      </c>
      <c r="L242" s="2" t="s">
        <v>11</v>
      </c>
      <c r="M242" s="2">
        <v>1</v>
      </c>
      <c r="N242" s="2" t="s">
        <v>12</v>
      </c>
      <c r="O242" s="2" t="s">
        <v>35</v>
      </c>
    </row>
    <row r="243" spans="1:15" x14ac:dyDescent="0.35">
      <c r="A243" s="4">
        <v>44290</v>
      </c>
      <c r="B243" s="2" t="s">
        <v>76</v>
      </c>
      <c r="C243" s="2" t="s">
        <v>91</v>
      </c>
      <c r="D243" s="2" t="s">
        <v>5</v>
      </c>
      <c r="E243" s="2" t="s">
        <v>58</v>
      </c>
      <c r="F243" s="2" t="s">
        <v>4</v>
      </c>
      <c r="G243" s="2" t="s">
        <v>42</v>
      </c>
      <c r="H243" s="2">
        <v>2</v>
      </c>
      <c r="I243" s="2">
        <v>34</v>
      </c>
      <c r="J243" s="2" t="s">
        <v>80</v>
      </c>
      <c r="K243" s="2" t="s">
        <v>77</v>
      </c>
      <c r="L243" s="2" t="s">
        <v>11</v>
      </c>
      <c r="M243" s="2">
        <v>2</v>
      </c>
      <c r="N243" s="2" t="s">
        <v>11</v>
      </c>
      <c r="O243" s="2" t="s">
        <v>35</v>
      </c>
    </row>
    <row r="244" spans="1:15" x14ac:dyDescent="0.35">
      <c r="A244" s="4">
        <v>44290</v>
      </c>
      <c r="B244" s="2" t="s">
        <v>76</v>
      </c>
      <c r="C244" s="2" t="s">
        <v>91</v>
      </c>
      <c r="D244" s="2" t="s">
        <v>5</v>
      </c>
      <c r="E244" s="2" t="s">
        <v>58</v>
      </c>
      <c r="F244" s="2" t="s">
        <v>4</v>
      </c>
      <c r="G244" s="2" t="s">
        <v>42</v>
      </c>
      <c r="H244" s="2">
        <v>2</v>
      </c>
      <c r="I244" s="2">
        <v>35</v>
      </c>
      <c r="J244" s="2" t="s">
        <v>80</v>
      </c>
      <c r="K244" s="2" t="s">
        <v>77</v>
      </c>
      <c r="L244" s="2" t="s">
        <v>11</v>
      </c>
      <c r="M244" s="2">
        <v>1</v>
      </c>
      <c r="N244" s="2" t="s">
        <v>11</v>
      </c>
      <c r="O244" s="2" t="s">
        <v>33</v>
      </c>
    </row>
    <row r="245" spans="1:15" x14ac:dyDescent="0.35">
      <c r="A245" s="4">
        <v>44290</v>
      </c>
      <c r="B245" s="2" t="s">
        <v>76</v>
      </c>
      <c r="C245" s="2" t="s">
        <v>91</v>
      </c>
      <c r="D245" s="2" t="s">
        <v>5</v>
      </c>
      <c r="E245" s="2" t="s">
        <v>58</v>
      </c>
      <c r="F245" s="2" t="s">
        <v>4</v>
      </c>
      <c r="G245" s="2" t="s">
        <v>42</v>
      </c>
      <c r="H245" s="2">
        <v>2</v>
      </c>
      <c r="I245" s="2">
        <v>36</v>
      </c>
      <c r="J245" s="2" t="s">
        <v>80</v>
      </c>
      <c r="K245" s="2" t="s">
        <v>77</v>
      </c>
      <c r="L245" s="2" t="s">
        <v>11</v>
      </c>
      <c r="M245" s="2">
        <v>2</v>
      </c>
      <c r="N245" s="2" t="s">
        <v>12</v>
      </c>
      <c r="O245" s="2" t="s">
        <v>35</v>
      </c>
    </row>
    <row r="246" spans="1:15" x14ac:dyDescent="0.35">
      <c r="A246" s="4">
        <v>44290</v>
      </c>
      <c r="B246" s="2" t="s">
        <v>76</v>
      </c>
      <c r="C246" s="2" t="s">
        <v>91</v>
      </c>
      <c r="D246" s="2" t="s">
        <v>5</v>
      </c>
      <c r="E246" s="2" t="s">
        <v>58</v>
      </c>
      <c r="F246" s="2" t="s">
        <v>4</v>
      </c>
      <c r="G246" s="2" t="s">
        <v>42</v>
      </c>
      <c r="H246" s="2">
        <v>2</v>
      </c>
      <c r="I246" s="2">
        <v>37</v>
      </c>
      <c r="J246" s="2" t="s">
        <v>80</v>
      </c>
      <c r="K246" s="2" t="s">
        <v>77</v>
      </c>
      <c r="L246" s="2" t="s">
        <v>12</v>
      </c>
      <c r="M246" s="2">
        <v>2</v>
      </c>
      <c r="N246" s="2" t="s">
        <v>12</v>
      </c>
      <c r="O246" s="2" t="s">
        <v>33</v>
      </c>
    </row>
    <row r="247" spans="1:15" x14ac:dyDescent="0.35">
      <c r="A247" s="4">
        <v>44290</v>
      </c>
      <c r="B247" s="2" t="s">
        <v>76</v>
      </c>
      <c r="C247" s="2" t="s">
        <v>91</v>
      </c>
      <c r="D247" s="2" t="s">
        <v>5</v>
      </c>
      <c r="E247" s="2" t="s">
        <v>58</v>
      </c>
      <c r="F247" s="2" t="s">
        <v>4</v>
      </c>
      <c r="G247" s="2" t="s">
        <v>42</v>
      </c>
      <c r="H247" s="2">
        <v>2</v>
      </c>
      <c r="I247" s="2">
        <v>38</v>
      </c>
      <c r="J247" s="2" t="s">
        <v>80</v>
      </c>
      <c r="K247" s="2" t="s">
        <v>77</v>
      </c>
      <c r="L247" s="2" t="s">
        <v>12</v>
      </c>
      <c r="M247" s="2">
        <v>2</v>
      </c>
      <c r="N247" s="2" t="s">
        <v>11</v>
      </c>
      <c r="O247" s="2" t="s">
        <v>35</v>
      </c>
    </row>
    <row r="248" spans="1:15" x14ac:dyDescent="0.35">
      <c r="A248" s="4">
        <v>44290</v>
      </c>
      <c r="B248" s="2" t="s">
        <v>76</v>
      </c>
      <c r="C248" s="2" t="s">
        <v>91</v>
      </c>
      <c r="D248" s="2" t="s">
        <v>5</v>
      </c>
      <c r="E248" s="2" t="s">
        <v>58</v>
      </c>
      <c r="F248" s="2" t="s">
        <v>4</v>
      </c>
      <c r="G248" s="2" t="s">
        <v>42</v>
      </c>
      <c r="H248" s="2">
        <v>2</v>
      </c>
      <c r="I248" s="2">
        <v>39</v>
      </c>
      <c r="J248" s="2" t="s">
        <v>80</v>
      </c>
      <c r="K248" s="2" t="s">
        <v>77</v>
      </c>
      <c r="L248" s="2" t="s">
        <v>12</v>
      </c>
      <c r="M248" s="2">
        <v>2</v>
      </c>
      <c r="N248" s="2" t="s">
        <v>11</v>
      </c>
      <c r="O248" s="2" t="s">
        <v>34</v>
      </c>
    </row>
    <row r="249" spans="1:15" x14ac:dyDescent="0.35">
      <c r="A249" s="4">
        <v>44290</v>
      </c>
      <c r="B249" s="2" t="s">
        <v>76</v>
      </c>
      <c r="C249" s="2" t="s">
        <v>91</v>
      </c>
      <c r="D249" s="2" t="s">
        <v>5</v>
      </c>
      <c r="E249" s="2" t="s">
        <v>58</v>
      </c>
      <c r="F249" s="2" t="s">
        <v>4</v>
      </c>
      <c r="G249" s="2" t="s">
        <v>42</v>
      </c>
      <c r="H249" s="2">
        <v>2</v>
      </c>
      <c r="I249" s="2">
        <v>40</v>
      </c>
      <c r="J249" s="2" t="s">
        <v>80</v>
      </c>
      <c r="K249" s="2" t="s">
        <v>77</v>
      </c>
      <c r="L249" s="2" t="s">
        <v>12</v>
      </c>
      <c r="M249" s="2">
        <v>2</v>
      </c>
      <c r="N249" s="2" t="s">
        <v>12</v>
      </c>
      <c r="O249" s="2" t="s">
        <v>33</v>
      </c>
    </row>
    <row r="250" spans="1:15" x14ac:dyDescent="0.35">
      <c r="A250" s="4">
        <v>44290</v>
      </c>
      <c r="B250" s="2" t="s">
        <v>76</v>
      </c>
      <c r="C250" s="2" t="s">
        <v>91</v>
      </c>
      <c r="D250" s="2" t="s">
        <v>5</v>
      </c>
      <c r="E250" s="2" t="s">
        <v>58</v>
      </c>
      <c r="F250" s="2" t="s">
        <v>4</v>
      </c>
      <c r="G250" s="2" t="s">
        <v>42</v>
      </c>
      <c r="H250" s="2">
        <v>2</v>
      </c>
      <c r="I250" s="2">
        <v>41</v>
      </c>
      <c r="J250" s="2" t="s">
        <v>80</v>
      </c>
      <c r="K250" s="2" t="s">
        <v>77</v>
      </c>
      <c r="L250" s="2" t="s">
        <v>11</v>
      </c>
      <c r="M250" s="2">
        <v>1</v>
      </c>
      <c r="N250" s="2" t="s">
        <v>12</v>
      </c>
      <c r="O250" s="2" t="s">
        <v>34</v>
      </c>
    </row>
    <row r="251" spans="1:15" x14ac:dyDescent="0.35">
      <c r="A251" s="4">
        <v>44290</v>
      </c>
      <c r="B251" s="2" t="s">
        <v>76</v>
      </c>
      <c r="C251" s="2" t="s">
        <v>91</v>
      </c>
      <c r="D251" s="2" t="s">
        <v>5</v>
      </c>
      <c r="E251" s="2" t="s">
        <v>58</v>
      </c>
      <c r="F251" s="2" t="s">
        <v>4</v>
      </c>
      <c r="G251" s="2" t="s">
        <v>42</v>
      </c>
      <c r="H251" s="2">
        <v>2</v>
      </c>
      <c r="I251" s="2">
        <v>42</v>
      </c>
      <c r="J251" s="2" t="s">
        <v>80</v>
      </c>
      <c r="K251" s="2" t="s">
        <v>77</v>
      </c>
      <c r="L251" s="2" t="s">
        <v>11</v>
      </c>
      <c r="M251" s="2">
        <v>2</v>
      </c>
      <c r="N251" s="2" t="s">
        <v>11</v>
      </c>
      <c r="O251" s="2" t="s">
        <v>33</v>
      </c>
    </row>
    <row r="252" spans="1:15" x14ac:dyDescent="0.35">
      <c r="A252" s="4">
        <v>44290</v>
      </c>
      <c r="B252" s="2" t="s">
        <v>76</v>
      </c>
      <c r="C252" s="2" t="s">
        <v>91</v>
      </c>
      <c r="D252" s="2" t="s">
        <v>5</v>
      </c>
      <c r="E252" s="2" t="s">
        <v>58</v>
      </c>
      <c r="F252" s="2" t="s">
        <v>4</v>
      </c>
      <c r="G252" s="2" t="s">
        <v>42</v>
      </c>
      <c r="H252" s="2">
        <v>2</v>
      </c>
      <c r="I252" s="2">
        <v>43</v>
      </c>
      <c r="J252" s="2" t="s">
        <v>80</v>
      </c>
      <c r="K252" s="2" t="s">
        <v>77</v>
      </c>
      <c r="L252" s="2" t="s">
        <v>11</v>
      </c>
      <c r="M252" s="2">
        <v>1</v>
      </c>
      <c r="N252" s="2" t="s">
        <v>11</v>
      </c>
      <c r="O252" s="2" t="s">
        <v>34</v>
      </c>
    </row>
    <row r="253" spans="1:15" x14ac:dyDescent="0.35">
      <c r="A253" s="4">
        <v>44296</v>
      </c>
      <c r="B253" s="2" t="s">
        <v>18</v>
      </c>
      <c r="C253" s="2" t="s">
        <v>25</v>
      </c>
      <c r="D253" s="2" t="s">
        <v>5</v>
      </c>
      <c r="E253" s="2" t="s">
        <v>57</v>
      </c>
      <c r="F253" s="2" t="s">
        <v>4</v>
      </c>
      <c r="G253" s="2" t="s">
        <v>52</v>
      </c>
      <c r="H253" s="2">
        <v>1</v>
      </c>
      <c r="I253" s="2">
        <v>1</v>
      </c>
      <c r="J253" s="2" t="s">
        <v>28</v>
      </c>
      <c r="K253" s="2" t="s">
        <v>74</v>
      </c>
      <c r="L253" s="2" t="s">
        <v>12</v>
      </c>
      <c r="M253" s="2">
        <v>1</v>
      </c>
      <c r="N253" s="2" t="s">
        <v>12</v>
      </c>
      <c r="O253" s="2" t="s">
        <v>33</v>
      </c>
    </row>
    <row r="254" spans="1:15" x14ac:dyDescent="0.35">
      <c r="A254" s="4">
        <v>44296</v>
      </c>
      <c r="B254" s="2" t="s">
        <v>18</v>
      </c>
      <c r="C254" s="2" t="s">
        <v>25</v>
      </c>
      <c r="D254" s="2" t="s">
        <v>5</v>
      </c>
      <c r="E254" s="2" t="s">
        <v>57</v>
      </c>
      <c r="F254" s="2" t="s">
        <v>4</v>
      </c>
      <c r="G254" s="2" t="s">
        <v>52</v>
      </c>
      <c r="H254" s="2">
        <v>1</v>
      </c>
      <c r="I254" s="2">
        <v>2</v>
      </c>
      <c r="J254" s="2" t="s">
        <v>28</v>
      </c>
      <c r="K254" s="2" t="s">
        <v>74</v>
      </c>
      <c r="L254" s="2" t="s">
        <v>12</v>
      </c>
      <c r="M254" s="2" t="s">
        <v>39</v>
      </c>
      <c r="N254" s="2" t="s">
        <v>11</v>
      </c>
      <c r="O254" s="2" t="s">
        <v>33</v>
      </c>
    </row>
    <row r="255" spans="1:15" x14ac:dyDescent="0.35">
      <c r="A255" s="4">
        <v>44296</v>
      </c>
      <c r="B255" s="2" t="s">
        <v>18</v>
      </c>
      <c r="C255" s="2" t="s">
        <v>25</v>
      </c>
      <c r="D255" s="2" t="s">
        <v>5</v>
      </c>
      <c r="E255" s="2" t="s">
        <v>57</v>
      </c>
      <c r="F255" s="2" t="s">
        <v>4</v>
      </c>
      <c r="G255" s="2" t="s">
        <v>52</v>
      </c>
      <c r="H255" s="2">
        <v>1</v>
      </c>
      <c r="I255" s="2">
        <v>3</v>
      </c>
      <c r="J255" s="2" t="s">
        <v>28</v>
      </c>
      <c r="K255" s="2" t="s">
        <v>74</v>
      </c>
      <c r="L255" s="2" t="s">
        <v>12</v>
      </c>
      <c r="M255" s="2">
        <v>1</v>
      </c>
      <c r="N255" s="2" t="s">
        <v>12</v>
      </c>
      <c r="O255" s="2" t="s">
        <v>33</v>
      </c>
    </row>
    <row r="256" spans="1:15" x14ac:dyDescent="0.35">
      <c r="A256" s="4">
        <v>44296</v>
      </c>
      <c r="B256" s="2" t="s">
        <v>18</v>
      </c>
      <c r="C256" s="2" t="s">
        <v>25</v>
      </c>
      <c r="D256" s="2" t="s">
        <v>5</v>
      </c>
      <c r="E256" s="2" t="s">
        <v>57</v>
      </c>
      <c r="F256" s="2" t="s">
        <v>4</v>
      </c>
      <c r="G256" s="2" t="s">
        <v>52</v>
      </c>
      <c r="H256" s="2">
        <v>1</v>
      </c>
      <c r="I256" s="2">
        <v>4</v>
      </c>
      <c r="J256" s="2" t="s">
        <v>28</v>
      </c>
      <c r="K256" s="2" t="s">
        <v>74</v>
      </c>
      <c r="L256" s="2" t="s">
        <v>12</v>
      </c>
      <c r="M256" s="2">
        <v>2</v>
      </c>
      <c r="N256" s="2" t="s">
        <v>12</v>
      </c>
      <c r="O256" s="2" t="s">
        <v>35</v>
      </c>
    </row>
    <row r="257" spans="1:15" x14ac:dyDescent="0.35">
      <c r="A257" s="4">
        <v>44296</v>
      </c>
      <c r="B257" s="2" t="s">
        <v>18</v>
      </c>
      <c r="C257" s="2" t="s">
        <v>25</v>
      </c>
      <c r="D257" s="2" t="s">
        <v>5</v>
      </c>
      <c r="E257" s="2" t="s">
        <v>57</v>
      </c>
      <c r="F257" s="2" t="s">
        <v>4</v>
      </c>
      <c r="G257" s="2" t="s">
        <v>52</v>
      </c>
      <c r="H257" s="2">
        <v>1</v>
      </c>
      <c r="I257" s="2">
        <v>5</v>
      </c>
      <c r="J257" s="2" t="s">
        <v>28</v>
      </c>
      <c r="K257" s="2" t="s">
        <v>74</v>
      </c>
      <c r="L257" s="2" t="s">
        <v>11</v>
      </c>
      <c r="M257" s="2">
        <v>2</v>
      </c>
      <c r="N257" s="2" t="s">
        <v>12</v>
      </c>
      <c r="O257" s="2" t="s">
        <v>35</v>
      </c>
    </row>
    <row r="258" spans="1:15" hidden="1" x14ac:dyDescent="0.35">
      <c r="A258" s="4">
        <v>44296</v>
      </c>
      <c r="B258" s="2" t="s">
        <v>18</v>
      </c>
      <c r="C258" s="2" t="s">
        <v>25</v>
      </c>
      <c r="D258" s="2" t="s">
        <v>5</v>
      </c>
      <c r="E258" s="2" t="s">
        <v>57</v>
      </c>
      <c r="F258" s="2" t="s">
        <v>4</v>
      </c>
      <c r="G258" s="2" t="s">
        <v>52</v>
      </c>
      <c r="H258" s="2">
        <v>1</v>
      </c>
      <c r="I258" s="2">
        <v>6</v>
      </c>
      <c r="J258" s="2" t="s">
        <v>28</v>
      </c>
      <c r="K258" s="2" t="s">
        <v>74</v>
      </c>
      <c r="L258" s="2" t="s">
        <v>11</v>
      </c>
      <c r="M258" s="2">
        <v>2</v>
      </c>
      <c r="N258" s="2" t="s">
        <v>40</v>
      </c>
      <c r="O258" s="2" t="s">
        <v>40</v>
      </c>
    </row>
    <row r="259" spans="1:15" x14ac:dyDescent="0.35">
      <c r="A259" s="4">
        <v>44296</v>
      </c>
      <c r="B259" s="2" t="s">
        <v>18</v>
      </c>
      <c r="C259" s="2" t="s">
        <v>25</v>
      </c>
      <c r="D259" s="2" t="s">
        <v>5</v>
      </c>
      <c r="E259" s="2" t="s">
        <v>57</v>
      </c>
      <c r="F259" s="2" t="s">
        <v>4</v>
      </c>
      <c r="G259" s="2" t="s">
        <v>52</v>
      </c>
      <c r="H259" s="2">
        <v>1</v>
      </c>
      <c r="I259" s="2">
        <v>7</v>
      </c>
      <c r="J259" s="2" t="s">
        <v>28</v>
      </c>
      <c r="K259" s="2" t="s">
        <v>74</v>
      </c>
      <c r="L259" s="2" t="s">
        <v>11</v>
      </c>
      <c r="M259" s="2">
        <v>1</v>
      </c>
      <c r="N259" s="2" t="s">
        <v>12</v>
      </c>
      <c r="O259" s="2" t="s">
        <v>33</v>
      </c>
    </row>
    <row r="260" spans="1:15" x14ac:dyDescent="0.35">
      <c r="A260" s="4">
        <v>44296</v>
      </c>
      <c r="B260" s="2" t="s">
        <v>18</v>
      </c>
      <c r="C260" s="2" t="s">
        <v>25</v>
      </c>
      <c r="D260" s="2" t="s">
        <v>5</v>
      </c>
      <c r="E260" s="2" t="s">
        <v>57</v>
      </c>
      <c r="F260" s="2" t="s">
        <v>4</v>
      </c>
      <c r="G260" s="2" t="s">
        <v>52</v>
      </c>
      <c r="H260" s="2">
        <v>1</v>
      </c>
      <c r="I260" s="2">
        <v>8</v>
      </c>
      <c r="J260" s="2" t="s">
        <v>28</v>
      </c>
      <c r="K260" s="2" t="s">
        <v>74</v>
      </c>
      <c r="L260" s="2" t="s">
        <v>11</v>
      </c>
      <c r="M260" s="2">
        <v>1</v>
      </c>
      <c r="N260" s="2" t="s">
        <v>11</v>
      </c>
      <c r="O260" s="2" t="s">
        <v>35</v>
      </c>
    </row>
    <row r="261" spans="1:15" x14ac:dyDescent="0.35">
      <c r="A261" s="4">
        <v>44296</v>
      </c>
      <c r="B261" s="2" t="s">
        <v>18</v>
      </c>
      <c r="C261" s="2" t="s">
        <v>25</v>
      </c>
      <c r="D261" s="2" t="s">
        <v>5</v>
      </c>
      <c r="E261" s="2" t="s">
        <v>57</v>
      </c>
      <c r="F261" s="2" t="s">
        <v>4</v>
      </c>
      <c r="G261" s="2" t="s">
        <v>52</v>
      </c>
      <c r="H261" s="2">
        <v>1</v>
      </c>
      <c r="I261" s="2">
        <v>9</v>
      </c>
      <c r="J261" s="2" t="s">
        <v>28</v>
      </c>
      <c r="K261" s="2" t="s">
        <v>74</v>
      </c>
      <c r="L261" s="2" t="s">
        <v>11</v>
      </c>
      <c r="M261" s="2">
        <v>1</v>
      </c>
      <c r="N261" s="2" t="s">
        <v>11</v>
      </c>
      <c r="O261" s="2" t="s">
        <v>33</v>
      </c>
    </row>
    <row r="262" spans="1:15" x14ac:dyDescent="0.35">
      <c r="A262" s="4">
        <v>44296</v>
      </c>
      <c r="B262" s="2" t="s">
        <v>18</v>
      </c>
      <c r="C262" s="2" t="s">
        <v>25</v>
      </c>
      <c r="D262" s="2" t="s">
        <v>5</v>
      </c>
      <c r="E262" s="2" t="s">
        <v>57</v>
      </c>
      <c r="F262" s="2" t="s">
        <v>4</v>
      </c>
      <c r="G262" s="2" t="s">
        <v>52</v>
      </c>
      <c r="H262" s="2">
        <v>1</v>
      </c>
      <c r="I262" s="2">
        <v>10</v>
      </c>
      <c r="J262" s="2" t="s">
        <v>28</v>
      </c>
      <c r="K262" s="2" t="s">
        <v>74</v>
      </c>
      <c r="L262" s="2" t="s">
        <v>12</v>
      </c>
      <c r="M262" s="2" t="s">
        <v>39</v>
      </c>
      <c r="N262" s="2" t="s">
        <v>11</v>
      </c>
      <c r="O262" s="2" t="s">
        <v>33</v>
      </c>
    </row>
    <row r="263" spans="1:15" x14ac:dyDescent="0.35">
      <c r="A263" s="4">
        <v>44296</v>
      </c>
      <c r="B263" s="2" t="s">
        <v>18</v>
      </c>
      <c r="C263" s="2" t="s">
        <v>25</v>
      </c>
      <c r="D263" s="2" t="s">
        <v>5</v>
      </c>
      <c r="E263" s="2" t="s">
        <v>57</v>
      </c>
      <c r="F263" s="2" t="s">
        <v>4</v>
      </c>
      <c r="G263" s="2" t="s">
        <v>52</v>
      </c>
      <c r="H263" s="2">
        <v>1</v>
      </c>
      <c r="I263" s="2">
        <v>11</v>
      </c>
      <c r="J263" s="2" t="s">
        <v>28</v>
      </c>
      <c r="K263" s="2" t="s">
        <v>74</v>
      </c>
      <c r="L263" s="2" t="s">
        <v>12</v>
      </c>
      <c r="M263" s="2">
        <v>1</v>
      </c>
      <c r="N263" s="2" t="s">
        <v>11</v>
      </c>
      <c r="O263" s="2" t="s">
        <v>33</v>
      </c>
    </row>
    <row r="264" spans="1:15" x14ac:dyDescent="0.35">
      <c r="A264" s="4">
        <v>44296</v>
      </c>
      <c r="B264" s="2" t="s">
        <v>18</v>
      </c>
      <c r="C264" s="2" t="s">
        <v>25</v>
      </c>
      <c r="D264" s="2" t="s">
        <v>5</v>
      </c>
      <c r="E264" s="2" t="s">
        <v>57</v>
      </c>
      <c r="F264" s="2" t="s">
        <v>4</v>
      </c>
      <c r="G264" s="2" t="s">
        <v>52</v>
      </c>
      <c r="H264" s="2">
        <v>1</v>
      </c>
      <c r="I264" s="2">
        <v>12</v>
      </c>
      <c r="J264" s="2" t="s">
        <v>28</v>
      </c>
      <c r="K264" s="2" t="s">
        <v>74</v>
      </c>
      <c r="L264" s="2" t="s">
        <v>12</v>
      </c>
      <c r="M264" s="2">
        <v>1</v>
      </c>
      <c r="N264" s="2" t="s">
        <v>12</v>
      </c>
      <c r="O264" s="2" t="s">
        <v>33</v>
      </c>
    </row>
    <row r="265" spans="1:15" x14ac:dyDescent="0.35">
      <c r="A265" s="4">
        <v>44296</v>
      </c>
      <c r="B265" s="2" t="s">
        <v>18</v>
      </c>
      <c r="C265" s="2" t="s">
        <v>25</v>
      </c>
      <c r="D265" s="2" t="s">
        <v>5</v>
      </c>
      <c r="E265" s="2" t="s">
        <v>57</v>
      </c>
      <c r="F265" s="5" t="s">
        <v>4</v>
      </c>
      <c r="G265" s="2" t="s">
        <v>52</v>
      </c>
      <c r="H265" s="2">
        <v>1</v>
      </c>
      <c r="I265" s="2">
        <v>13</v>
      </c>
      <c r="J265" s="2" t="s">
        <v>28</v>
      </c>
      <c r="K265" s="2" t="s">
        <v>74</v>
      </c>
      <c r="L265" s="2" t="s">
        <v>12</v>
      </c>
      <c r="M265" s="2">
        <v>1</v>
      </c>
      <c r="N265" s="2" t="s">
        <v>11</v>
      </c>
      <c r="O265" s="2" t="s">
        <v>35</v>
      </c>
    </row>
    <row r="266" spans="1:15" x14ac:dyDescent="0.35">
      <c r="A266" s="4">
        <v>44296</v>
      </c>
      <c r="B266" s="2" t="s">
        <v>18</v>
      </c>
      <c r="C266" s="2" t="s">
        <v>25</v>
      </c>
      <c r="D266" s="2" t="s">
        <v>5</v>
      </c>
      <c r="E266" s="2" t="s">
        <v>57</v>
      </c>
      <c r="F266" s="5" t="s">
        <v>4</v>
      </c>
      <c r="G266" s="2" t="s">
        <v>52</v>
      </c>
      <c r="H266" s="2">
        <v>1</v>
      </c>
      <c r="I266" s="2">
        <v>14</v>
      </c>
      <c r="J266" s="2" t="s">
        <v>28</v>
      </c>
      <c r="K266" s="2" t="s">
        <v>74</v>
      </c>
      <c r="L266" s="2" t="s">
        <v>11</v>
      </c>
      <c r="M266" s="2">
        <v>1</v>
      </c>
      <c r="N266" s="2" t="s">
        <v>11</v>
      </c>
      <c r="O266" s="2" t="s">
        <v>33</v>
      </c>
    </row>
    <row r="267" spans="1:15" x14ac:dyDescent="0.35">
      <c r="A267" s="4">
        <v>44296</v>
      </c>
      <c r="B267" s="2" t="s">
        <v>18</v>
      </c>
      <c r="C267" s="2" t="s">
        <v>25</v>
      </c>
      <c r="D267" s="2" t="s">
        <v>5</v>
      </c>
      <c r="E267" s="2" t="s">
        <v>57</v>
      </c>
      <c r="F267" s="5" t="s">
        <v>4</v>
      </c>
      <c r="G267" s="2" t="s">
        <v>52</v>
      </c>
      <c r="H267" s="2">
        <v>1</v>
      </c>
      <c r="I267" s="2">
        <v>15</v>
      </c>
      <c r="J267" s="2" t="s">
        <v>28</v>
      </c>
      <c r="K267" s="2" t="s">
        <v>74</v>
      </c>
      <c r="L267" s="2" t="s">
        <v>11</v>
      </c>
      <c r="M267" s="2">
        <v>1</v>
      </c>
      <c r="N267" s="2" t="s">
        <v>11</v>
      </c>
      <c r="O267" s="2" t="s">
        <v>33</v>
      </c>
    </row>
    <row r="268" spans="1:15" x14ac:dyDescent="0.35">
      <c r="A268" s="4">
        <v>44296</v>
      </c>
      <c r="B268" s="2" t="s">
        <v>18</v>
      </c>
      <c r="C268" s="2" t="s">
        <v>25</v>
      </c>
      <c r="D268" s="2" t="s">
        <v>5</v>
      </c>
      <c r="E268" s="2" t="s">
        <v>57</v>
      </c>
      <c r="F268" s="5" t="s">
        <v>4</v>
      </c>
      <c r="G268" s="2" t="s">
        <v>52</v>
      </c>
      <c r="H268" s="2">
        <v>1</v>
      </c>
      <c r="I268" s="2">
        <v>16</v>
      </c>
      <c r="J268" s="2" t="s">
        <v>28</v>
      </c>
      <c r="K268" s="2" t="s">
        <v>74</v>
      </c>
      <c r="L268" s="2" t="s">
        <v>11</v>
      </c>
      <c r="M268" s="2">
        <v>2</v>
      </c>
      <c r="N268" s="2" t="s">
        <v>11</v>
      </c>
      <c r="O268" s="2" t="s">
        <v>35</v>
      </c>
    </row>
    <row r="269" spans="1:15" x14ac:dyDescent="0.35">
      <c r="A269" s="4">
        <v>44296</v>
      </c>
      <c r="B269" s="2" t="s">
        <v>18</v>
      </c>
      <c r="C269" s="2" t="s">
        <v>25</v>
      </c>
      <c r="D269" s="2" t="s">
        <v>5</v>
      </c>
      <c r="E269" s="2" t="s">
        <v>57</v>
      </c>
      <c r="F269" s="5" t="s">
        <v>4</v>
      </c>
      <c r="G269" s="2" t="s">
        <v>52</v>
      </c>
      <c r="H269" s="2">
        <v>1</v>
      </c>
      <c r="I269" s="2">
        <v>17</v>
      </c>
      <c r="J269" s="2" t="s">
        <v>28</v>
      </c>
      <c r="K269" s="2" t="s">
        <v>74</v>
      </c>
      <c r="L269" s="2" t="s">
        <v>11</v>
      </c>
      <c r="M269" s="2">
        <v>1</v>
      </c>
      <c r="N269" s="2" t="s">
        <v>11</v>
      </c>
      <c r="O269" s="2" t="s">
        <v>35</v>
      </c>
    </row>
    <row r="270" spans="1:15" x14ac:dyDescent="0.35">
      <c r="A270" s="4">
        <v>44296</v>
      </c>
      <c r="B270" s="2" t="s">
        <v>18</v>
      </c>
      <c r="C270" s="2" t="s">
        <v>25</v>
      </c>
      <c r="D270" s="2" t="s">
        <v>5</v>
      </c>
      <c r="E270" s="2" t="s">
        <v>57</v>
      </c>
      <c r="F270" s="5" t="s">
        <v>4</v>
      </c>
      <c r="G270" s="2" t="s">
        <v>52</v>
      </c>
      <c r="H270" s="2">
        <v>1</v>
      </c>
      <c r="I270" s="2">
        <v>18</v>
      </c>
      <c r="J270" s="2" t="s">
        <v>28</v>
      </c>
      <c r="K270" s="2" t="s">
        <v>74</v>
      </c>
      <c r="L270" s="2" t="s">
        <v>12</v>
      </c>
      <c r="M270" s="2">
        <v>2</v>
      </c>
      <c r="N270" s="2" t="s">
        <v>12</v>
      </c>
      <c r="O270" s="2" t="s">
        <v>33</v>
      </c>
    </row>
    <row r="271" spans="1:15" x14ac:dyDescent="0.35">
      <c r="A271" s="4">
        <v>44296</v>
      </c>
      <c r="B271" s="2" t="s">
        <v>18</v>
      </c>
      <c r="C271" s="2" t="s">
        <v>25</v>
      </c>
      <c r="D271" s="2" t="s">
        <v>5</v>
      </c>
      <c r="E271" s="2" t="s">
        <v>57</v>
      </c>
      <c r="F271" s="5" t="s">
        <v>4</v>
      </c>
      <c r="G271" s="2" t="s">
        <v>52</v>
      </c>
      <c r="H271" s="2">
        <v>1</v>
      </c>
      <c r="I271" s="2">
        <v>19</v>
      </c>
      <c r="J271" s="2" t="s">
        <v>28</v>
      </c>
      <c r="K271" s="2" t="s">
        <v>74</v>
      </c>
      <c r="L271" s="2" t="s">
        <v>12</v>
      </c>
      <c r="M271" s="2">
        <v>2</v>
      </c>
      <c r="N271" s="2" t="s">
        <v>11</v>
      </c>
      <c r="O271" s="2" t="s">
        <v>35</v>
      </c>
    </row>
    <row r="272" spans="1:15" x14ac:dyDescent="0.35">
      <c r="A272" s="4">
        <v>44296</v>
      </c>
      <c r="B272" s="2" t="s">
        <v>18</v>
      </c>
      <c r="C272" s="2" t="s">
        <v>25</v>
      </c>
      <c r="D272" s="2" t="s">
        <v>5</v>
      </c>
      <c r="E272" s="2" t="s">
        <v>57</v>
      </c>
      <c r="F272" s="5" t="s">
        <v>4</v>
      </c>
      <c r="G272" s="2" t="s">
        <v>52</v>
      </c>
      <c r="H272" s="2">
        <v>1</v>
      </c>
      <c r="I272" s="2">
        <v>20</v>
      </c>
      <c r="J272" s="2" t="s">
        <v>28</v>
      </c>
      <c r="K272" s="2" t="s">
        <v>74</v>
      </c>
      <c r="L272" s="2" t="s">
        <v>12</v>
      </c>
      <c r="M272" s="2">
        <v>2</v>
      </c>
      <c r="N272" s="2" t="s">
        <v>11</v>
      </c>
      <c r="O272" s="2" t="s">
        <v>35</v>
      </c>
    </row>
    <row r="273" spans="1:15" x14ac:dyDescent="0.35">
      <c r="A273" s="4">
        <v>44296</v>
      </c>
      <c r="B273" s="2" t="s">
        <v>18</v>
      </c>
      <c r="C273" s="2" t="s">
        <v>25</v>
      </c>
      <c r="D273" s="2" t="s">
        <v>5</v>
      </c>
      <c r="E273" s="2" t="s">
        <v>57</v>
      </c>
      <c r="F273" s="5" t="s">
        <v>4</v>
      </c>
      <c r="G273" s="2" t="s">
        <v>52</v>
      </c>
      <c r="H273" s="2">
        <v>2</v>
      </c>
      <c r="I273" s="2">
        <v>1</v>
      </c>
      <c r="J273" s="2" t="s">
        <v>28</v>
      </c>
      <c r="K273" s="2" t="s">
        <v>74</v>
      </c>
      <c r="L273" s="2" t="s">
        <v>11</v>
      </c>
      <c r="M273" s="2">
        <v>1</v>
      </c>
      <c r="N273" s="2" t="s">
        <v>11</v>
      </c>
      <c r="O273" s="2" t="s">
        <v>35</v>
      </c>
    </row>
    <row r="274" spans="1:15" x14ac:dyDescent="0.35">
      <c r="A274" s="4">
        <v>44296</v>
      </c>
      <c r="B274" s="2" t="s">
        <v>18</v>
      </c>
      <c r="C274" s="2" t="s">
        <v>25</v>
      </c>
      <c r="D274" s="2" t="s">
        <v>5</v>
      </c>
      <c r="E274" s="2" t="s">
        <v>57</v>
      </c>
      <c r="F274" s="5" t="s">
        <v>4</v>
      </c>
      <c r="G274" s="2" t="s">
        <v>52</v>
      </c>
      <c r="H274" s="2">
        <v>2</v>
      </c>
      <c r="I274" s="2">
        <v>2</v>
      </c>
      <c r="J274" s="2" t="s">
        <v>28</v>
      </c>
      <c r="K274" s="2" t="s">
        <v>74</v>
      </c>
      <c r="L274" s="2" t="s">
        <v>11</v>
      </c>
      <c r="M274" s="2">
        <v>2</v>
      </c>
      <c r="N274" s="2" t="s">
        <v>11</v>
      </c>
      <c r="O274" s="2" t="s">
        <v>33</v>
      </c>
    </row>
    <row r="275" spans="1:15" x14ac:dyDescent="0.35">
      <c r="A275" s="4">
        <v>44296</v>
      </c>
      <c r="B275" s="2" t="s">
        <v>18</v>
      </c>
      <c r="C275" s="2" t="s">
        <v>25</v>
      </c>
      <c r="D275" s="2" t="s">
        <v>5</v>
      </c>
      <c r="E275" s="2" t="s">
        <v>57</v>
      </c>
      <c r="F275" s="5" t="s">
        <v>4</v>
      </c>
      <c r="G275" s="2" t="s">
        <v>52</v>
      </c>
      <c r="H275" s="2">
        <v>2</v>
      </c>
      <c r="I275" s="2">
        <v>3</v>
      </c>
      <c r="J275" s="2" t="s">
        <v>28</v>
      </c>
      <c r="K275" s="2" t="s">
        <v>74</v>
      </c>
      <c r="L275" s="2" t="s">
        <v>11</v>
      </c>
      <c r="M275" s="2">
        <v>1</v>
      </c>
      <c r="N275" s="2" t="s">
        <v>11</v>
      </c>
      <c r="O275" s="2" t="s">
        <v>35</v>
      </c>
    </row>
    <row r="276" spans="1:15" x14ac:dyDescent="0.35">
      <c r="A276" s="4">
        <v>44296</v>
      </c>
      <c r="B276" s="2" t="s">
        <v>18</v>
      </c>
      <c r="C276" s="2" t="s">
        <v>25</v>
      </c>
      <c r="D276" s="2" t="s">
        <v>5</v>
      </c>
      <c r="E276" s="2" t="s">
        <v>57</v>
      </c>
      <c r="F276" s="5" t="s">
        <v>4</v>
      </c>
      <c r="G276" s="2" t="s">
        <v>52</v>
      </c>
      <c r="H276" s="2">
        <v>2</v>
      </c>
      <c r="I276" s="2">
        <v>4</v>
      </c>
      <c r="J276" s="2" t="s">
        <v>28</v>
      </c>
      <c r="K276" s="2" t="s">
        <v>74</v>
      </c>
      <c r="L276" s="2" t="s">
        <v>11</v>
      </c>
      <c r="M276" s="2">
        <v>1</v>
      </c>
      <c r="N276" s="2" t="s">
        <v>11</v>
      </c>
      <c r="O276" s="2" t="s">
        <v>33</v>
      </c>
    </row>
    <row r="277" spans="1:15" x14ac:dyDescent="0.35">
      <c r="A277" s="4">
        <v>44296</v>
      </c>
      <c r="B277" s="2" t="s">
        <v>18</v>
      </c>
      <c r="C277" s="2" t="s">
        <v>25</v>
      </c>
      <c r="D277" s="2" t="s">
        <v>5</v>
      </c>
      <c r="E277" s="2" t="s">
        <v>57</v>
      </c>
      <c r="F277" s="5" t="s">
        <v>4</v>
      </c>
      <c r="G277" s="2" t="s">
        <v>52</v>
      </c>
      <c r="H277" s="2">
        <v>2</v>
      </c>
      <c r="I277" s="2">
        <v>5</v>
      </c>
      <c r="J277" s="2" t="s">
        <v>28</v>
      </c>
      <c r="K277" s="2" t="s">
        <v>74</v>
      </c>
      <c r="L277" s="2" t="s">
        <v>12</v>
      </c>
      <c r="M277" s="2">
        <v>2</v>
      </c>
      <c r="N277" s="2" t="s">
        <v>12</v>
      </c>
      <c r="O277" s="2" t="s">
        <v>33</v>
      </c>
    </row>
    <row r="278" spans="1:15" x14ac:dyDescent="0.35">
      <c r="A278" s="4">
        <v>44296</v>
      </c>
      <c r="B278" s="2" t="s">
        <v>18</v>
      </c>
      <c r="C278" s="2" t="s">
        <v>25</v>
      </c>
      <c r="D278" s="2" t="s">
        <v>5</v>
      </c>
      <c r="E278" s="2" t="s">
        <v>57</v>
      </c>
      <c r="F278" s="5" t="s">
        <v>4</v>
      </c>
      <c r="G278" s="2" t="s">
        <v>52</v>
      </c>
      <c r="H278" s="2">
        <v>2</v>
      </c>
      <c r="I278" s="2">
        <v>6</v>
      </c>
      <c r="J278" s="2" t="s">
        <v>28</v>
      </c>
      <c r="K278" s="2" t="s">
        <v>74</v>
      </c>
      <c r="L278" s="2" t="s">
        <v>12</v>
      </c>
      <c r="M278" s="2">
        <v>1</v>
      </c>
      <c r="N278" s="2" t="s">
        <v>12</v>
      </c>
      <c r="O278" s="2" t="s">
        <v>33</v>
      </c>
    </row>
    <row r="279" spans="1:15" hidden="1" x14ac:dyDescent="0.35">
      <c r="A279" s="4">
        <v>44296</v>
      </c>
      <c r="B279" s="2" t="s">
        <v>18</v>
      </c>
      <c r="C279" s="2" t="s">
        <v>25</v>
      </c>
      <c r="D279" s="2" t="s">
        <v>5</v>
      </c>
      <c r="E279" s="2" t="s">
        <v>57</v>
      </c>
      <c r="F279" s="5" t="s">
        <v>4</v>
      </c>
      <c r="G279" s="2" t="s">
        <v>52</v>
      </c>
      <c r="H279" s="2">
        <v>2</v>
      </c>
      <c r="I279" s="2">
        <v>7</v>
      </c>
      <c r="J279" s="2" t="s">
        <v>28</v>
      </c>
      <c r="K279" s="2" t="s">
        <v>74</v>
      </c>
      <c r="L279" s="2" t="s">
        <v>12</v>
      </c>
      <c r="M279" s="2">
        <v>1</v>
      </c>
      <c r="N279" s="2" t="s">
        <v>40</v>
      </c>
      <c r="O279" s="2" t="s">
        <v>40</v>
      </c>
    </row>
    <row r="280" spans="1:15" x14ac:dyDescent="0.35">
      <c r="A280" s="4">
        <v>44296</v>
      </c>
      <c r="B280" s="2" t="s">
        <v>18</v>
      </c>
      <c r="C280" s="2" t="s">
        <v>25</v>
      </c>
      <c r="D280" s="2" t="s">
        <v>5</v>
      </c>
      <c r="E280" s="2" t="s">
        <v>57</v>
      </c>
      <c r="F280" s="5" t="s">
        <v>4</v>
      </c>
      <c r="G280" s="2" t="s">
        <v>52</v>
      </c>
      <c r="H280" s="2">
        <v>2</v>
      </c>
      <c r="I280" s="2">
        <v>8</v>
      </c>
      <c r="J280" s="2" t="s">
        <v>28</v>
      </c>
      <c r="K280" s="2" t="s">
        <v>74</v>
      </c>
      <c r="L280" s="2" t="s">
        <v>12</v>
      </c>
      <c r="M280" s="2">
        <v>1</v>
      </c>
      <c r="N280" s="2" t="s">
        <v>11</v>
      </c>
      <c r="O280" s="2" t="s">
        <v>35</v>
      </c>
    </row>
    <row r="281" spans="1:15" x14ac:dyDescent="0.35">
      <c r="A281" s="4">
        <v>44296</v>
      </c>
      <c r="B281" s="2" t="s">
        <v>18</v>
      </c>
      <c r="C281" s="2" t="s">
        <v>25</v>
      </c>
      <c r="D281" s="2" t="s">
        <v>5</v>
      </c>
      <c r="E281" s="2" t="s">
        <v>57</v>
      </c>
      <c r="F281" s="5" t="s">
        <v>4</v>
      </c>
      <c r="G281" s="2" t="s">
        <v>52</v>
      </c>
      <c r="H281" s="2">
        <v>2</v>
      </c>
      <c r="I281" s="2">
        <v>9</v>
      </c>
      <c r="J281" s="2" t="s">
        <v>28</v>
      </c>
      <c r="K281" s="2" t="s">
        <v>74</v>
      </c>
      <c r="L281" s="2" t="s">
        <v>12</v>
      </c>
      <c r="M281" s="2">
        <v>1</v>
      </c>
      <c r="N281" s="2" t="s">
        <v>11</v>
      </c>
      <c r="O281" s="2" t="s">
        <v>33</v>
      </c>
    </row>
    <row r="282" spans="1:15" hidden="1" x14ac:dyDescent="0.35">
      <c r="A282" s="4">
        <v>44296</v>
      </c>
      <c r="B282" s="2" t="s">
        <v>18</v>
      </c>
      <c r="C282" s="2" t="s">
        <v>25</v>
      </c>
      <c r="D282" s="2" t="s">
        <v>5</v>
      </c>
      <c r="E282" s="2" t="s">
        <v>57</v>
      </c>
      <c r="F282" s="5" t="s">
        <v>4</v>
      </c>
      <c r="G282" s="2" t="s">
        <v>52</v>
      </c>
      <c r="H282" s="2">
        <v>2</v>
      </c>
      <c r="I282" s="2">
        <v>10</v>
      </c>
      <c r="J282" s="2" t="s">
        <v>28</v>
      </c>
      <c r="K282" s="2" t="s">
        <v>74</v>
      </c>
      <c r="L282" s="2" t="s">
        <v>11</v>
      </c>
      <c r="M282" s="2">
        <v>1</v>
      </c>
      <c r="N282" s="2" t="s">
        <v>40</v>
      </c>
      <c r="O282" s="2" t="s">
        <v>40</v>
      </c>
    </row>
    <row r="283" spans="1:15" x14ac:dyDescent="0.35">
      <c r="A283" s="4">
        <v>44296</v>
      </c>
      <c r="B283" s="2" t="s">
        <v>18</v>
      </c>
      <c r="C283" s="2" t="s">
        <v>25</v>
      </c>
      <c r="D283" s="2" t="s">
        <v>5</v>
      </c>
      <c r="E283" s="2" t="s">
        <v>57</v>
      </c>
      <c r="F283" s="5" t="s">
        <v>4</v>
      </c>
      <c r="G283" s="2" t="s">
        <v>52</v>
      </c>
      <c r="H283" s="2">
        <v>2</v>
      </c>
      <c r="I283" s="2">
        <v>11</v>
      </c>
      <c r="J283" s="2" t="s">
        <v>28</v>
      </c>
      <c r="K283" s="2" t="s">
        <v>74</v>
      </c>
      <c r="L283" s="2" t="s">
        <v>11</v>
      </c>
      <c r="M283" s="2">
        <v>1</v>
      </c>
      <c r="N283" s="2" t="s">
        <v>11</v>
      </c>
      <c r="O283" s="2" t="s">
        <v>33</v>
      </c>
    </row>
    <row r="284" spans="1:15" x14ac:dyDescent="0.35">
      <c r="A284" s="4">
        <v>44296</v>
      </c>
      <c r="B284" s="2" t="s">
        <v>18</v>
      </c>
      <c r="C284" s="2" t="s">
        <v>25</v>
      </c>
      <c r="D284" s="2" t="s">
        <v>5</v>
      </c>
      <c r="E284" s="2" t="s">
        <v>57</v>
      </c>
      <c r="F284" s="5" t="s">
        <v>4</v>
      </c>
      <c r="G284" s="2" t="s">
        <v>52</v>
      </c>
      <c r="H284" s="2">
        <v>2</v>
      </c>
      <c r="I284" s="2">
        <v>12</v>
      </c>
      <c r="J284" s="2" t="s">
        <v>28</v>
      </c>
      <c r="K284" s="2" t="s">
        <v>74</v>
      </c>
      <c r="L284" s="2" t="s">
        <v>11</v>
      </c>
      <c r="M284" s="2">
        <v>1</v>
      </c>
      <c r="N284" s="2" t="s">
        <v>11</v>
      </c>
      <c r="O284" s="2" t="s">
        <v>35</v>
      </c>
    </row>
    <row r="285" spans="1:15" x14ac:dyDescent="0.35">
      <c r="A285" s="4">
        <v>44296</v>
      </c>
      <c r="B285" s="2" t="s">
        <v>18</v>
      </c>
      <c r="C285" s="2" t="s">
        <v>25</v>
      </c>
      <c r="D285" s="2" t="s">
        <v>5</v>
      </c>
      <c r="E285" s="2" t="s">
        <v>57</v>
      </c>
      <c r="F285" s="2" t="s">
        <v>4</v>
      </c>
      <c r="G285" s="2" t="s">
        <v>52</v>
      </c>
      <c r="H285" s="2">
        <v>2</v>
      </c>
      <c r="I285" s="2">
        <v>13</v>
      </c>
      <c r="J285" s="2" t="s">
        <v>28</v>
      </c>
      <c r="K285" s="2" t="s">
        <v>74</v>
      </c>
      <c r="L285" s="2" t="s">
        <v>11</v>
      </c>
      <c r="M285" s="2">
        <v>2</v>
      </c>
      <c r="N285" s="2" t="s">
        <v>12</v>
      </c>
      <c r="O285" s="2" t="s">
        <v>35</v>
      </c>
    </row>
    <row r="286" spans="1:15" x14ac:dyDescent="0.35">
      <c r="A286" s="4">
        <v>44296</v>
      </c>
      <c r="B286" s="2" t="s">
        <v>18</v>
      </c>
      <c r="C286" s="2" t="s">
        <v>25</v>
      </c>
      <c r="D286" s="2" t="s">
        <v>5</v>
      </c>
      <c r="E286" s="2" t="s">
        <v>57</v>
      </c>
      <c r="F286" s="2" t="s">
        <v>4</v>
      </c>
      <c r="G286" s="2" t="s">
        <v>52</v>
      </c>
      <c r="H286" s="2">
        <v>2</v>
      </c>
      <c r="I286" s="2">
        <v>14</v>
      </c>
      <c r="J286" s="2" t="s">
        <v>28</v>
      </c>
      <c r="K286" s="2" t="s">
        <v>74</v>
      </c>
      <c r="L286" s="2" t="s">
        <v>11</v>
      </c>
      <c r="M286" s="2">
        <v>2</v>
      </c>
      <c r="N286" s="2" t="s">
        <v>11</v>
      </c>
      <c r="O286" s="2" t="s">
        <v>33</v>
      </c>
    </row>
    <row r="287" spans="1:15" x14ac:dyDescent="0.35">
      <c r="A287" s="4">
        <v>44296</v>
      </c>
      <c r="B287" s="2" t="s">
        <v>18</v>
      </c>
      <c r="C287" s="2" t="s">
        <v>25</v>
      </c>
      <c r="D287" s="2" t="s">
        <v>5</v>
      </c>
      <c r="E287" s="2" t="s">
        <v>57</v>
      </c>
      <c r="F287" s="2" t="s">
        <v>4</v>
      </c>
      <c r="G287" s="2" t="s">
        <v>52</v>
      </c>
      <c r="H287" s="2">
        <v>2</v>
      </c>
      <c r="I287" s="2">
        <v>15</v>
      </c>
      <c r="J287" s="2" t="s">
        <v>28</v>
      </c>
      <c r="K287" s="2" t="s">
        <v>74</v>
      </c>
      <c r="L287" s="2" t="s">
        <v>12</v>
      </c>
      <c r="M287" s="2">
        <v>2</v>
      </c>
      <c r="N287" s="2" t="s">
        <v>12</v>
      </c>
      <c r="O287" s="2" t="s">
        <v>33</v>
      </c>
    </row>
    <row r="288" spans="1:15" x14ac:dyDescent="0.35">
      <c r="A288" s="4">
        <v>44296</v>
      </c>
      <c r="B288" s="2" t="s">
        <v>18</v>
      </c>
      <c r="C288" s="2" t="s">
        <v>25</v>
      </c>
      <c r="D288" s="2" t="s">
        <v>5</v>
      </c>
      <c r="E288" s="2" t="s">
        <v>57</v>
      </c>
      <c r="F288" s="2" t="s">
        <v>4</v>
      </c>
      <c r="G288" s="2" t="s">
        <v>52</v>
      </c>
      <c r="H288" s="2">
        <v>2</v>
      </c>
      <c r="I288" s="2">
        <v>16</v>
      </c>
      <c r="J288" s="2" t="s">
        <v>28</v>
      </c>
      <c r="K288" s="2" t="s">
        <v>74</v>
      </c>
      <c r="L288" s="2" t="s">
        <v>12</v>
      </c>
      <c r="M288" s="2">
        <v>2</v>
      </c>
      <c r="N288" s="2" t="s">
        <v>11</v>
      </c>
      <c r="O288" s="2" t="s">
        <v>35</v>
      </c>
    </row>
    <row r="289" spans="1:15" x14ac:dyDescent="0.35">
      <c r="A289" s="4">
        <v>44296</v>
      </c>
      <c r="B289" s="2" t="s">
        <v>18</v>
      </c>
      <c r="C289" s="2" t="s">
        <v>25</v>
      </c>
      <c r="D289" s="2" t="s">
        <v>5</v>
      </c>
      <c r="E289" s="2" t="s">
        <v>57</v>
      </c>
      <c r="F289" s="2" t="s">
        <v>4</v>
      </c>
      <c r="G289" s="2" t="s">
        <v>52</v>
      </c>
      <c r="H289" s="2">
        <v>2</v>
      </c>
      <c r="I289" s="2">
        <v>17</v>
      </c>
      <c r="J289" s="2" t="s">
        <v>28</v>
      </c>
      <c r="K289" s="2" t="s">
        <v>74</v>
      </c>
      <c r="L289" s="2" t="s">
        <v>12</v>
      </c>
      <c r="M289" s="2">
        <v>1</v>
      </c>
      <c r="N289" s="2" t="s">
        <v>11</v>
      </c>
      <c r="O289" s="2" t="s">
        <v>33</v>
      </c>
    </row>
    <row r="290" spans="1:15" x14ac:dyDescent="0.35">
      <c r="A290" s="4">
        <v>44296</v>
      </c>
      <c r="B290" s="2" t="s">
        <v>18</v>
      </c>
      <c r="C290" s="2" t="s">
        <v>25</v>
      </c>
      <c r="D290" s="2" t="s">
        <v>5</v>
      </c>
      <c r="E290" s="2" t="s">
        <v>57</v>
      </c>
      <c r="F290" s="2" t="s">
        <v>4</v>
      </c>
      <c r="G290" s="2" t="s">
        <v>52</v>
      </c>
      <c r="H290" s="2">
        <v>2</v>
      </c>
      <c r="I290" s="2">
        <v>18</v>
      </c>
      <c r="J290" s="2" t="s">
        <v>28</v>
      </c>
      <c r="K290" s="2" t="s">
        <v>74</v>
      </c>
      <c r="L290" s="2" t="s">
        <v>12</v>
      </c>
      <c r="M290" s="2">
        <v>2</v>
      </c>
      <c r="N290" s="2" t="s">
        <v>11</v>
      </c>
      <c r="O290" s="2" t="s">
        <v>35</v>
      </c>
    </row>
    <row r="291" spans="1:15" x14ac:dyDescent="0.35">
      <c r="A291" s="4">
        <v>44296</v>
      </c>
      <c r="B291" s="2" t="s">
        <v>18</v>
      </c>
      <c r="C291" s="2" t="s">
        <v>25</v>
      </c>
      <c r="D291" s="2" t="s">
        <v>5</v>
      </c>
      <c r="E291" s="2" t="s">
        <v>57</v>
      </c>
      <c r="F291" s="2" t="s">
        <v>4</v>
      </c>
      <c r="G291" s="2" t="s">
        <v>52</v>
      </c>
      <c r="H291" s="2">
        <v>1</v>
      </c>
      <c r="I291" s="2">
        <v>1</v>
      </c>
      <c r="J291" s="2" t="s">
        <v>73</v>
      </c>
      <c r="K291" s="2" t="s">
        <v>83</v>
      </c>
      <c r="L291" s="2" t="s">
        <v>11</v>
      </c>
      <c r="M291" s="2">
        <v>1</v>
      </c>
      <c r="N291" s="2" t="s">
        <v>11</v>
      </c>
      <c r="O291" s="2" t="s">
        <v>35</v>
      </c>
    </row>
    <row r="292" spans="1:15" x14ac:dyDescent="0.35">
      <c r="A292" s="4">
        <v>44296</v>
      </c>
      <c r="B292" s="2" t="s">
        <v>18</v>
      </c>
      <c r="C292" s="2" t="s">
        <v>25</v>
      </c>
      <c r="D292" s="2" t="s">
        <v>5</v>
      </c>
      <c r="E292" s="2" t="s">
        <v>57</v>
      </c>
      <c r="F292" s="2" t="s">
        <v>4</v>
      </c>
      <c r="G292" s="2" t="s">
        <v>52</v>
      </c>
      <c r="H292" s="2">
        <v>1</v>
      </c>
      <c r="I292" s="2">
        <v>2</v>
      </c>
      <c r="J292" s="2" t="s">
        <v>73</v>
      </c>
      <c r="K292" s="2" t="s">
        <v>83</v>
      </c>
      <c r="L292" s="2" t="s">
        <v>11</v>
      </c>
      <c r="M292" s="2">
        <v>1</v>
      </c>
      <c r="N292" s="2" t="s">
        <v>11</v>
      </c>
      <c r="O292" s="2" t="s">
        <v>33</v>
      </c>
    </row>
    <row r="293" spans="1:15" x14ac:dyDescent="0.35">
      <c r="A293" s="4">
        <v>44296</v>
      </c>
      <c r="B293" s="2" t="s">
        <v>18</v>
      </c>
      <c r="C293" s="2" t="s">
        <v>25</v>
      </c>
      <c r="D293" s="2" t="s">
        <v>5</v>
      </c>
      <c r="E293" s="2" t="s">
        <v>57</v>
      </c>
      <c r="F293" s="2" t="s">
        <v>4</v>
      </c>
      <c r="G293" s="2" t="s">
        <v>52</v>
      </c>
      <c r="H293" s="2">
        <v>1</v>
      </c>
      <c r="I293" s="2">
        <v>3</v>
      </c>
      <c r="J293" s="2" t="s">
        <v>73</v>
      </c>
      <c r="K293" s="2" t="s">
        <v>83</v>
      </c>
      <c r="L293" s="2" t="s">
        <v>11</v>
      </c>
      <c r="M293" s="2">
        <v>1</v>
      </c>
      <c r="N293" s="2" t="s">
        <v>12</v>
      </c>
      <c r="O293" s="2" t="s">
        <v>33</v>
      </c>
    </row>
    <row r="294" spans="1:15" x14ac:dyDescent="0.35">
      <c r="A294" s="4">
        <v>44296</v>
      </c>
      <c r="B294" s="2" t="s">
        <v>18</v>
      </c>
      <c r="C294" s="2" t="s">
        <v>25</v>
      </c>
      <c r="D294" s="2" t="s">
        <v>5</v>
      </c>
      <c r="E294" s="2" t="s">
        <v>57</v>
      </c>
      <c r="F294" s="2" t="s">
        <v>4</v>
      </c>
      <c r="G294" s="2" t="s">
        <v>52</v>
      </c>
      <c r="H294" s="2">
        <v>1</v>
      </c>
      <c r="I294" s="2">
        <v>4</v>
      </c>
      <c r="J294" s="2" t="s">
        <v>73</v>
      </c>
      <c r="K294" s="2" t="s">
        <v>83</v>
      </c>
      <c r="L294" s="2" t="s">
        <v>11</v>
      </c>
      <c r="M294" s="2">
        <v>2</v>
      </c>
      <c r="N294" s="2" t="s">
        <v>12</v>
      </c>
      <c r="O294" s="2" t="s">
        <v>33</v>
      </c>
    </row>
    <row r="295" spans="1:15" x14ac:dyDescent="0.35">
      <c r="A295" s="4">
        <v>44296</v>
      </c>
      <c r="B295" s="2" t="s">
        <v>18</v>
      </c>
      <c r="C295" s="2" t="s">
        <v>25</v>
      </c>
      <c r="D295" s="2" t="s">
        <v>5</v>
      </c>
      <c r="E295" s="2" t="s">
        <v>57</v>
      </c>
      <c r="F295" s="2" t="s">
        <v>4</v>
      </c>
      <c r="G295" s="2" t="s">
        <v>52</v>
      </c>
      <c r="H295" s="2">
        <v>1</v>
      </c>
      <c r="I295" s="2">
        <v>5</v>
      </c>
      <c r="J295" s="2" t="s">
        <v>73</v>
      </c>
      <c r="K295" s="2" t="s">
        <v>83</v>
      </c>
      <c r="L295" s="2" t="s">
        <v>12</v>
      </c>
      <c r="M295" s="2">
        <v>1</v>
      </c>
      <c r="N295" s="2" t="s">
        <v>11</v>
      </c>
      <c r="O295" s="2" t="s">
        <v>33</v>
      </c>
    </row>
    <row r="296" spans="1:15" x14ac:dyDescent="0.35">
      <c r="A296" s="4">
        <v>44296</v>
      </c>
      <c r="B296" s="2" t="s">
        <v>18</v>
      </c>
      <c r="C296" s="2" t="s">
        <v>25</v>
      </c>
      <c r="D296" s="2" t="s">
        <v>5</v>
      </c>
      <c r="E296" s="2" t="s">
        <v>57</v>
      </c>
      <c r="F296" s="2" t="s">
        <v>4</v>
      </c>
      <c r="G296" s="2" t="s">
        <v>52</v>
      </c>
      <c r="H296" s="2">
        <v>1</v>
      </c>
      <c r="I296" s="2">
        <v>6</v>
      </c>
      <c r="J296" s="2" t="s">
        <v>73</v>
      </c>
      <c r="K296" s="2" t="s">
        <v>83</v>
      </c>
      <c r="L296" s="2" t="s">
        <v>12</v>
      </c>
      <c r="M296" s="2" t="s">
        <v>39</v>
      </c>
      <c r="N296" s="2" t="s">
        <v>11</v>
      </c>
      <c r="O296" s="2" t="s">
        <v>33</v>
      </c>
    </row>
    <row r="297" spans="1:15" hidden="1" x14ac:dyDescent="0.35">
      <c r="A297" s="4">
        <v>44296</v>
      </c>
      <c r="B297" s="2" t="s">
        <v>18</v>
      </c>
      <c r="C297" s="2" t="s">
        <v>25</v>
      </c>
      <c r="D297" s="2" t="s">
        <v>5</v>
      </c>
      <c r="E297" s="2" t="s">
        <v>57</v>
      </c>
      <c r="F297" s="2" t="s">
        <v>4</v>
      </c>
      <c r="G297" s="2" t="s">
        <v>52</v>
      </c>
      <c r="H297" s="2">
        <v>1</v>
      </c>
      <c r="I297" s="2">
        <v>7</v>
      </c>
      <c r="J297" s="2" t="s">
        <v>73</v>
      </c>
      <c r="K297" s="2" t="s">
        <v>83</v>
      </c>
      <c r="L297" s="2" t="s">
        <v>12</v>
      </c>
      <c r="M297" s="2">
        <v>1</v>
      </c>
      <c r="N297" s="2" t="s">
        <v>40</v>
      </c>
      <c r="O297" s="2" t="s">
        <v>40</v>
      </c>
    </row>
    <row r="298" spans="1:15" x14ac:dyDescent="0.35">
      <c r="A298" s="4">
        <v>44296</v>
      </c>
      <c r="B298" s="2" t="s">
        <v>18</v>
      </c>
      <c r="C298" s="2" t="s">
        <v>25</v>
      </c>
      <c r="D298" s="2" t="s">
        <v>5</v>
      </c>
      <c r="E298" s="2" t="s">
        <v>57</v>
      </c>
      <c r="F298" s="2" t="s">
        <v>4</v>
      </c>
      <c r="G298" s="2" t="s">
        <v>52</v>
      </c>
      <c r="H298" s="2">
        <v>1</v>
      </c>
      <c r="I298" s="2">
        <v>8</v>
      </c>
      <c r="J298" s="2" t="s">
        <v>73</v>
      </c>
      <c r="K298" s="2" t="s">
        <v>83</v>
      </c>
      <c r="L298" s="2" t="s">
        <v>12</v>
      </c>
      <c r="M298" s="2">
        <v>2</v>
      </c>
      <c r="N298" s="2" t="s">
        <v>11</v>
      </c>
      <c r="O298" s="2" t="s">
        <v>35</v>
      </c>
    </row>
    <row r="299" spans="1:15" x14ac:dyDescent="0.35">
      <c r="A299" s="4">
        <v>44296</v>
      </c>
      <c r="B299" s="2" t="s">
        <v>18</v>
      </c>
      <c r="C299" s="2" t="s">
        <v>25</v>
      </c>
      <c r="D299" s="2" t="s">
        <v>5</v>
      </c>
      <c r="E299" s="2" t="s">
        <v>57</v>
      </c>
      <c r="F299" s="2" t="s">
        <v>4</v>
      </c>
      <c r="G299" s="2" t="s">
        <v>52</v>
      </c>
      <c r="H299" s="2">
        <v>1</v>
      </c>
      <c r="I299" s="2">
        <v>9</v>
      </c>
      <c r="J299" s="2" t="s">
        <v>73</v>
      </c>
      <c r="K299" s="2" t="s">
        <v>83</v>
      </c>
      <c r="L299" s="2" t="s">
        <v>12</v>
      </c>
      <c r="M299" s="2">
        <v>2</v>
      </c>
      <c r="N299" s="2" t="s">
        <v>12</v>
      </c>
      <c r="O299" s="2" t="s">
        <v>35</v>
      </c>
    </row>
    <row r="300" spans="1:15" x14ac:dyDescent="0.35">
      <c r="A300" s="4">
        <v>44296</v>
      </c>
      <c r="B300" s="2" t="s">
        <v>18</v>
      </c>
      <c r="C300" s="2" t="s">
        <v>25</v>
      </c>
      <c r="D300" s="2" t="s">
        <v>5</v>
      </c>
      <c r="E300" s="2" t="s">
        <v>57</v>
      </c>
      <c r="F300" s="2" t="s">
        <v>4</v>
      </c>
      <c r="G300" s="2" t="s">
        <v>52</v>
      </c>
      <c r="H300" s="2">
        <v>1</v>
      </c>
      <c r="I300" s="2">
        <v>10</v>
      </c>
      <c r="J300" s="2" t="s">
        <v>73</v>
      </c>
      <c r="K300" s="2" t="s">
        <v>83</v>
      </c>
      <c r="L300" s="2" t="s">
        <v>11</v>
      </c>
      <c r="M300" s="2">
        <v>2</v>
      </c>
      <c r="N300" s="2" t="s">
        <v>11</v>
      </c>
      <c r="O300" s="2" t="s">
        <v>33</v>
      </c>
    </row>
    <row r="301" spans="1:15" x14ac:dyDescent="0.35">
      <c r="A301" s="4">
        <v>44296</v>
      </c>
      <c r="B301" s="2" t="s">
        <v>18</v>
      </c>
      <c r="C301" s="2" t="s">
        <v>25</v>
      </c>
      <c r="D301" s="2" t="s">
        <v>5</v>
      </c>
      <c r="E301" s="2" t="s">
        <v>57</v>
      </c>
      <c r="F301" s="2" t="s">
        <v>4</v>
      </c>
      <c r="G301" s="2" t="s">
        <v>52</v>
      </c>
      <c r="H301" s="2">
        <v>1</v>
      </c>
      <c r="I301" s="2">
        <v>11</v>
      </c>
      <c r="J301" s="2" t="s">
        <v>73</v>
      </c>
      <c r="K301" s="2" t="s">
        <v>83</v>
      </c>
      <c r="L301" s="2" t="s">
        <v>11</v>
      </c>
      <c r="M301" s="2">
        <v>2</v>
      </c>
      <c r="N301" s="2" t="s">
        <v>11</v>
      </c>
      <c r="O301" s="2" t="s">
        <v>33</v>
      </c>
    </row>
    <row r="302" spans="1:15" x14ac:dyDescent="0.35">
      <c r="A302" s="4">
        <v>44296</v>
      </c>
      <c r="B302" s="2" t="s">
        <v>18</v>
      </c>
      <c r="C302" s="2" t="s">
        <v>25</v>
      </c>
      <c r="D302" s="2" t="s">
        <v>5</v>
      </c>
      <c r="E302" s="2" t="s">
        <v>57</v>
      </c>
      <c r="F302" s="2" t="s">
        <v>4</v>
      </c>
      <c r="G302" s="2" t="s">
        <v>52</v>
      </c>
      <c r="H302" s="2">
        <v>1</v>
      </c>
      <c r="I302" s="2">
        <v>12</v>
      </c>
      <c r="J302" s="2" t="s">
        <v>73</v>
      </c>
      <c r="K302" s="2" t="s">
        <v>83</v>
      </c>
      <c r="L302" s="2" t="s">
        <v>11</v>
      </c>
      <c r="M302" s="2">
        <v>2</v>
      </c>
      <c r="N302" s="2" t="s">
        <v>12</v>
      </c>
      <c r="O302" s="2" t="s">
        <v>33</v>
      </c>
    </row>
    <row r="303" spans="1:15" x14ac:dyDescent="0.35">
      <c r="A303" s="4">
        <v>44296</v>
      </c>
      <c r="B303" s="2" t="s">
        <v>18</v>
      </c>
      <c r="C303" s="2" t="s">
        <v>25</v>
      </c>
      <c r="D303" s="2" t="s">
        <v>5</v>
      </c>
      <c r="E303" s="2" t="s">
        <v>57</v>
      </c>
      <c r="F303" s="2" t="s">
        <v>4</v>
      </c>
      <c r="G303" s="2" t="s">
        <v>52</v>
      </c>
      <c r="H303" s="2">
        <v>1</v>
      </c>
      <c r="I303" s="2">
        <v>13</v>
      </c>
      <c r="J303" s="2" t="s">
        <v>73</v>
      </c>
      <c r="K303" s="2" t="s">
        <v>83</v>
      </c>
      <c r="L303" s="2" t="s">
        <v>11</v>
      </c>
      <c r="M303" s="2">
        <v>1</v>
      </c>
      <c r="N303" s="2" t="s">
        <v>12</v>
      </c>
      <c r="O303" s="2" t="s">
        <v>33</v>
      </c>
    </row>
    <row r="304" spans="1:15" x14ac:dyDescent="0.35">
      <c r="A304" s="4">
        <v>44296</v>
      </c>
      <c r="B304" s="2" t="s">
        <v>18</v>
      </c>
      <c r="C304" s="2" t="s">
        <v>25</v>
      </c>
      <c r="D304" s="2" t="s">
        <v>5</v>
      </c>
      <c r="E304" s="2" t="s">
        <v>57</v>
      </c>
      <c r="F304" s="2" t="s">
        <v>4</v>
      </c>
      <c r="G304" s="2" t="s">
        <v>52</v>
      </c>
      <c r="H304" s="2">
        <v>1</v>
      </c>
      <c r="I304" s="2">
        <v>14</v>
      </c>
      <c r="J304" s="2" t="s">
        <v>73</v>
      </c>
      <c r="K304" s="2" t="s">
        <v>83</v>
      </c>
      <c r="L304" s="2" t="s">
        <v>12</v>
      </c>
      <c r="M304" s="2">
        <v>1</v>
      </c>
      <c r="N304" s="2" t="s">
        <v>11</v>
      </c>
      <c r="O304" s="2" t="s">
        <v>33</v>
      </c>
    </row>
    <row r="305" spans="1:15" x14ac:dyDescent="0.35">
      <c r="A305" s="4">
        <v>44296</v>
      </c>
      <c r="B305" s="2" t="s">
        <v>18</v>
      </c>
      <c r="C305" s="2" t="s">
        <v>25</v>
      </c>
      <c r="D305" s="2" t="s">
        <v>5</v>
      </c>
      <c r="E305" s="2" t="s">
        <v>57</v>
      </c>
      <c r="F305" s="2" t="s">
        <v>4</v>
      </c>
      <c r="G305" s="2" t="s">
        <v>52</v>
      </c>
      <c r="H305" s="2">
        <v>1</v>
      </c>
      <c r="I305" s="2">
        <v>15</v>
      </c>
      <c r="J305" s="2" t="s">
        <v>73</v>
      </c>
      <c r="K305" s="2" t="s">
        <v>83</v>
      </c>
      <c r="L305" s="2" t="s">
        <v>12</v>
      </c>
      <c r="M305" s="2">
        <v>2</v>
      </c>
      <c r="N305" s="2" t="s">
        <v>12</v>
      </c>
      <c r="O305" s="2" t="s">
        <v>33</v>
      </c>
    </row>
    <row r="306" spans="1:15" x14ac:dyDescent="0.35">
      <c r="A306" s="4">
        <v>44296</v>
      </c>
      <c r="B306" s="2" t="s">
        <v>18</v>
      </c>
      <c r="C306" s="2" t="s">
        <v>25</v>
      </c>
      <c r="D306" s="2" t="s">
        <v>5</v>
      </c>
      <c r="E306" s="2" t="s">
        <v>57</v>
      </c>
      <c r="F306" s="2" t="s">
        <v>4</v>
      </c>
      <c r="G306" s="2" t="s">
        <v>52</v>
      </c>
      <c r="H306" s="2">
        <v>1</v>
      </c>
      <c r="I306" s="2">
        <v>16</v>
      </c>
      <c r="J306" s="2" t="s">
        <v>73</v>
      </c>
      <c r="K306" s="2" t="s">
        <v>83</v>
      </c>
      <c r="L306" s="2" t="s">
        <v>12</v>
      </c>
      <c r="M306" s="2">
        <v>1</v>
      </c>
      <c r="N306" s="2" t="s">
        <v>12</v>
      </c>
      <c r="O306" s="2" t="s">
        <v>33</v>
      </c>
    </row>
    <row r="307" spans="1:15" x14ac:dyDescent="0.35">
      <c r="A307" s="4">
        <v>44296</v>
      </c>
      <c r="B307" s="2" t="s">
        <v>18</v>
      </c>
      <c r="C307" s="2" t="s">
        <v>25</v>
      </c>
      <c r="D307" s="2" t="s">
        <v>5</v>
      </c>
      <c r="E307" s="2" t="s">
        <v>57</v>
      </c>
      <c r="F307" s="2" t="s">
        <v>4</v>
      </c>
      <c r="G307" s="2" t="s">
        <v>52</v>
      </c>
      <c r="H307" s="2">
        <v>1</v>
      </c>
      <c r="I307" s="2">
        <v>17</v>
      </c>
      <c r="J307" s="2" t="s">
        <v>73</v>
      </c>
      <c r="K307" s="2" t="s">
        <v>83</v>
      </c>
      <c r="L307" s="2" t="s">
        <v>12</v>
      </c>
      <c r="M307" s="2">
        <v>1</v>
      </c>
      <c r="N307" s="2" t="s">
        <v>11</v>
      </c>
      <c r="O307" s="2" t="s">
        <v>33</v>
      </c>
    </row>
    <row r="308" spans="1:15" x14ac:dyDescent="0.35">
      <c r="A308" s="4">
        <v>44296</v>
      </c>
      <c r="B308" s="2" t="s">
        <v>18</v>
      </c>
      <c r="C308" s="2" t="s">
        <v>25</v>
      </c>
      <c r="D308" s="2" t="s">
        <v>5</v>
      </c>
      <c r="E308" s="2" t="s">
        <v>57</v>
      </c>
      <c r="F308" s="2" t="s">
        <v>4</v>
      </c>
      <c r="G308" s="2" t="s">
        <v>52</v>
      </c>
      <c r="H308" s="2">
        <v>1</v>
      </c>
      <c r="I308" s="2">
        <v>18</v>
      </c>
      <c r="J308" s="2" t="s">
        <v>73</v>
      </c>
      <c r="K308" s="2" t="s">
        <v>83</v>
      </c>
      <c r="L308" s="2" t="s">
        <v>11</v>
      </c>
      <c r="M308" s="2">
        <v>1</v>
      </c>
      <c r="N308" s="2" t="s">
        <v>12</v>
      </c>
      <c r="O308" s="2" t="s">
        <v>33</v>
      </c>
    </row>
    <row r="309" spans="1:15" x14ac:dyDescent="0.35">
      <c r="A309" s="4">
        <v>44296</v>
      </c>
      <c r="B309" s="2" t="s">
        <v>18</v>
      </c>
      <c r="C309" s="2" t="s">
        <v>25</v>
      </c>
      <c r="D309" s="2" t="s">
        <v>5</v>
      </c>
      <c r="E309" s="2" t="s">
        <v>57</v>
      </c>
      <c r="F309" s="2" t="s">
        <v>4</v>
      </c>
      <c r="G309" s="2" t="s">
        <v>52</v>
      </c>
      <c r="H309" s="2">
        <v>1</v>
      </c>
      <c r="I309" s="2">
        <v>19</v>
      </c>
      <c r="J309" s="2" t="s">
        <v>73</v>
      </c>
      <c r="K309" s="2" t="s">
        <v>83</v>
      </c>
      <c r="L309" s="2" t="s">
        <v>11</v>
      </c>
      <c r="M309" s="2">
        <v>1</v>
      </c>
      <c r="N309" s="2" t="s">
        <v>12</v>
      </c>
      <c r="O309" s="2" t="s">
        <v>33</v>
      </c>
    </row>
    <row r="310" spans="1:15" x14ac:dyDescent="0.35">
      <c r="A310" s="4">
        <v>44296</v>
      </c>
      <c r="B310" s="2" t="s">
        <v>18</v>
      </c>
      <c r="C310" s="2" t="s">
        <v>25</v>
      </c>
      <c r="D310" s="2" t="s">
        <v>5</v>
      </c>
      <c r="E310" s="2" t="s">
        <v>57</v>
      </c>
      <c r="F310" s="2" t="s">
        <v>4</v>
      </c>
      <c r="G310" s="2" t="s">
        <v>52</v>
      </c>
      <c r="H310" s="2">
        <v>1</v>
      </c>
      <c r="I310" s="2">
        <v>20</v>
      </c>
      <c r="J310" s="2" t="s">
        <v>73</v>
      </c>
      <c r="K310" s="2" t="s">
        <v>83</v>
      </c>
      <c r="L310" s="2" t="s">
        <v>11</v>
      </c>
      <c r="M310" s="2">
        <v>1</v>
      </c>
      <c r="N310" s="2" t="s">
        <v>11</v>
      </c>
      <c r="O310" s="2" t="s">
        <v>33</v>
      </c>
    </row>
    <row r="311" spans="1:15" x14ac:dyDescent="0.35">
      <c r="A311" s="4">
        <v>44296</v>
      </c>
      <c r="B311" s="2" t="s">
        <v>18</v>
      </c>
      <c r="C311" s="2" t="s">
        <v>25</v>
      </c>
      <c r="D311" s="2" t="s">
        <v>5</v>
      </c>
      <c r="E311" s="2" t="s">
        <v>57</v>
      </c>
      <c r="F311" s="2" t="s">
        <v>4</v>
      </c>
      <c r="G311" s="2" t="s">
        <v>52</v>
      </c>
      <c r="H311" s="2">
        <v>1</v>
      </c>
      <c r="I311" s="2">
        <v>21</v>
      </c>
      <c r="J311" s="2" t="s">
        <v>73</v>
      </c>
      <c r="K311" s="2" t="s">
        <v>83</v>
      </c>
      <c r="L311" s="2" t="s">
        <v>11</v>
      </c>
      <c r="M311" s="2">
        <v>2</v>
      </c>
      <c r="N311" s="2" t="s">
        <v>12</v>
      </c>
      <c r="O311" s="2" t="s">
        <v>33</v>
      </c>
    </row>
    <row r="312" spans="1:15" x14ac:dyDescent="0.35">
      <c r="A312" s="4">
        <v>44296</v>
      </c>
      <c r="B312" s="2" t="s">
        <v>18</v>
      </c>
      <c r="C312" s="2" t="s">
        <v>25</v>
      </c>
      <c r="D312" s="2" t="s">
        <v>5</v>
      </c>
      <c r="E312" s="2" t="s">
        <v>57</v>
      </c>
      <c r="F312" s="2" t="s">
        <v>4</v>
      </c>
      <c r="G312" s="2" t="s">
        <v>52</v>
      </c>
      <c r="H312" s="2">
        <v>1</v>
      </c>
      <c r="I312" s="2">
        <v>22</v>
      </c>
      <c r="J312" s="2" t="s">
        <v>73</v>
      </c>
      <c r="K312" s="2" t="s">
        <v>83</v>
      </c>
      <c r="L312" s="2" t="s">
        <v>12</v>
      </c>
      <c r="M312" s="2">
        <v>2</v>
      </c>
      <c r="N312" s="2" t="s">
        <v>12</v>
      </c>
      <c r="O312" s="2" t="s">
        <v>35</v>
      </c>
    </row>
    <row r="313" spans="1:15" x14ac:dyDescent="0.35">
      <c r="A313" s="4">
        <v>44296</v>
      </c>
      <c r="B313" s="2" t="s">
        <v>18</v>
      </c>
      <c r="C313" s="2" t="s">
        <v>25</v>
      </c>
      <c r="D313" s="2" t="s">
        <v>5</v>
      </c>
      <c r="E313" s="2" t="s">
        <v>57</v>
      </c>
      <c r="F313" s="2" t="s">
        <v>4</v>
      </c>
      <c r="G313" s="2" t="s">
        <v>52</v>
      </c>
      <c r="H313" s="2">
        <v>1</v>
      </c>
      <c r="I313" s="2">
        <v>23</v>
      </c>
      <c r="J313" s="2" t="s">
        <v>73</v>
      </c>
      <c r="K313" s="2" t="s">
        <v>83</v>
      </c>
      <c r="L313" s="2" t="s">
        <v>12</v>
      </c>
      <c r="M313" s="2">
        <v>1</v>
      </c>
      <c r="N313" s="2" t="s">
        <v>11</v>
      </c>
      <c r="O313" s="2" t="s">
        <v>33</v>
      </c>
    </row>
    <row r="314" spans="1:15" x14ac:dyDescent="0.35">
      <c r="A314" s="4">
        <v>44296</v>
      </c>
      <c r="B314" s="2" t="s">
        <v>18</v>
      </c>
      <c r="C314" s="2" t="s">
        <v>25</v>
      </c>
      <c r="D314" s="2" t="s">
        <v>5</v>
      </c>
      <c r="E314" s="2" t="s">
        <v>57</v>
      </c>
      <c r="F314" s="2" t="s">
        <v>4</v>
      </c>
      <c r="G314" s="2" t="s">
        <v>52</v>
      </c>
      <c r="H314" s="2">
        <v>1</v>
      </c>
      <c r="I314" s="2">
        <v>24</v>
      </c>
      <c r="J314" s="2" t="s">
        <v>73</v>
      </c>
      <c r="K314" s="2" t="s">
        <v>83</v>
      </c>
      <c r="L314" s="2" t="s">
        <v>12</v>
      </c>
      <c r="M314" s="2">
        <v>1</v>
      </c>
      <c r="N314" s="2" t="s">
        <v>11</v>
      </c>
      <c r="O314" s="2" t="s">
        <v>33</v>
      </c>
    </row>
    <row r="315" spans="1:15" x14ac:dyDescent="0.35">
      <c r="A315" s="4">
        <v>44296</v>
      </c>
      <c r="B315" s="2" t="s">
        <v>18</v>
      </c>
      <c r="C315" s="2" t="s">
        <v>25</v>
      </c>
      <c r="D315" s="2" t="s">
        <v>5</v>
      </c>
      <c r="E315" s="2" t="s">
        <v>57</v>
      </c>
      <c r="F315" s="2" t="s">
        <v>4</v>
      </c>
      <c r="G315" s="2" t="s">
        <v>52</v>
      </c>
      <c r="H315" s="2">
        <v>2</v>
      </c>
      <c r="I315" s="2">
        <v>25</v>
      </c>
      <c r="J315" s="2" t="s">
        <v>73</v>
      </c>
      <c r="K315" s="2" t="s">
        <v>83</v>
      </c>
      <c r="L315" s="2" t="s">
        <v>12</v>
      </c>
      <c r="M315" s="2">
        <v>1</v>
      </c>
      <c r="N315" s="2" t="s">
        <v>11</v>
      </c>
      <c r="O315" s="2" t="s">
        <v>33</v>
      </c>
    </row>
    <row r="316" spans="1:15" x14ac:dyDescent="0.35">
      <c r="A316" s="4">
        <v>44296</v>
      </c>
      <c r="B316" s="2" t="s">
        <v>18</v>
      </c>
      <c r="C316" s="2" t="s">
        <v>25</v>
      </c>
      <c r="D316" s="2" t="s">
        <v>5</v>
      </c>
      <c r="E316" s="2" t="s">
        <v>57</v>
      </c>
      <c r="F316" s="2" t="s">
        <v>4</v>
      </c>
      <c r="G316" s="2" t="s">
        <v>52</v>
      </c>
      <c r="H316" s="2">
        <v>2</v>
      </c>
      <c r="I316" s="2">
        <v>26</v>
      </c>
      <c r="J316" s="2" t="s">
        <v>73</v>
      </c>
      <c r="K316" s="2" t="s">
        <v>83</v>
      </c>
      <c r="L316" s="2" t="s">
        <v>12</v>
      </c>
      <c r="M316" s="2">
        <v>2</v>
      </c>
      <c r="N316" s="2" t="s">
        <v>11</v>
      </c>
      <c r="O316" s="2" t="s">
        <v>34</v>
      </c>
    </row>
    <row r="317" spans="1:15" x14ac:dyDescent="0.35">
      <c r="A317" s="4">
        <v>44296</v>
      </c>
      <c r="B317" s="2" t="s">
        <v>18</v>
      </c>
      <c r="C317" s="2" t="s">
        <v>25</v>
      </c>
      <c r="D317" s="2" t="s">
        <v>5</v>
      </c>
      <c r="E317" s="2" t="s">
        <v>57</v>
      </c>
      <c r="F317" s="2" t="s">
        <v>4</v>
      </c>
      <c r="G317" s="2" t="s">
        <v>52</v>
      </c>
      <c r="H317" s="2">
        <v>2</v>
      </c>
      <c r="I317" s="2">
        <v>27</v>
      </c>
      <c r="J317" s="2" t="s">
        <v>73</v>
      </c>
      <c r="K317" s="2" t="s">
        <v>83</v>
      </c>
      <c r="L317" s="2" t="s">
        <v>12</v>
      </c>
      <c r="M317" s="2">
        <v>1</v>
      </c>
      <c r="N317" s="2" t="s">
        <v>11</v>
      </c>
      <c r="O317" s="2" t="s">
        <v>35</v>
      </c>
    </row>
    <row r="318" spans="1:15" x14ac:dyDescent="0.35">
      <c r="A318" s="4">
        <v>44296</v>
      </c>
      <c r="B318" s="2" t="s">
        <v>18</v>
      </c>
      <c r="C318" s="2" t="s">
        <v>25</v>
      </c>
      <c r="D318" s="2" t="s">
        <v>5</v>
      </c>
      <c r="E318" s="2" t="s">
        <v>57</v>
      </c>
      <c r="F318" s="2" t="s">
        <v>4</v>
      </c>
      <c r="G318" s="2" t="s">
        <v>52</v>
      </c>
      <c r="H318" s="2">
        <v>2</v>
      </c>
      <c r="I318" s="2">
        <v>28</v>
      </c>
      <c r="J318" s="2" t="s">
        <v>73</v>
      </c>
      <c r="K318" s="2" t="s">
        <v>83</v>
      </c>
      <c r="L318" s="2" t="s">
        <v>12</v>
      </c>
      <c r="M318" s="2">
        <v>1</v>
      </c>
      <c r="N318" s="2" t="s">
        <v>12</v>
      </c>
      <c r="O318" s="2" t="s">
        <v>33</v>
      </c>
    </row>
    <row r="319" spans="1:15" x14ac:dyDescent="0.35">
      <c r="A319" s="4">
        <v>44296</v>
      </c>
      <c r="B319" s="2" t="s">
        <v>18</v>
      </c>
      <c r="C319" s="2" t="s">
        <v>25</v>
      </c>
      <c r="D319" s="2" t="s">
        <v>5</v>
      </c>
      <c r="E319" s="2" t="s">
        <v>57</v>
      </c>
      <c r="F319" s="2" t="s">
        <v>4</v>
      </c>
      <c r="G319" s="2" t="s">
        <v>52</v>
      </c>
      <c r="H319" s="2">
        <v>2</v>
      </c>
      <c r="I319" s="2">
        <v>29</v>
      </c>
      <c r="J319" s="2" t="s">
        <v>73</v>
      </c>
      <c r="K319" s="2" t="s">
        <v>83</v>
      </c>
      <c r="L319" s="2" t="s">
        <v>11</v>
      </c>
      <c r="M319" s="2">
        <v>1</v>
      </c>
      <c r="N319" s="2" t="s">
        <v>11</v>
      </c>
      <c r="O319" s="2" t="s">
        <v>33</v>
      </c>
    </row>
    <row r="320" spans="1:15" x14ac:dyDescent="0.35">
      <c r="A320" s="4">
        <v>44296</v>
      </c>
      <c r="B320" s="2" t="s">
        <v>18</v>
      </c>
      <c r="C320" s="2" t="s">
        <v>25</v>
      </c>
      <c r="D320" s="2" t="s">
        <v>5</v>
      </c>
      <c r="E320" s="2" t="s">
        <v>57</v>
      </c>
      <c r="F320" s="2" t="s">
        <v>4</v>
      </c>
      <c r="G320" s="2" t="s">
        <v>52</v>
      </c>
      <c r="H320" s="2">
        <v>2</v>
      </c>
      <c r="I320" s="2">
        <v>30</v>
      </c>
      <c r="J320" s="2" t="s">
        <v>73</v>
      </c>
      <c r="K320" s="2" t="s">
        <v>83</v>
      </c>
      <c r="L320" s="2" t="s">
        <v>11</v>
      </c>
      <c r="M320" s="2">
        <v>1</v>
      </c>
      <c r="N320" s="2" t="s">
        <v>11</v>
      </c>
      <c r="O320" s="2" t="s">
        <v>33</v>
      </c>
    </row>
    <row r="321" spans="1:15" x14ac:dyDescent="0.35">
      <c r="A321" s="4">
        <v>44296</v>
      </c>
      <c r="B321" s="2" t="s">
        <v>18</v>
      </c>
      <c r="C321" s="2" t="s">
        <v>25</v>
      </c>
      <c r="D321" s="2" t="s">
        <v>5</v>
      </c>
      <c r="E321" s="2" t="s">
        <v>57</v>
      </c>
      <c r="F321" s="2" t="s">
        <v>4</v>
      </c>
      <c r="G321" s="2" t="s">
        <v>52</v>
      </c>
      <c r="H321" s="2">
        <v>2</v>
      </c>
      <c r="I321" s="2">
        <v>31</v>
      </c>
      <c r="J321" s="2" t="s">
        <v>73</v>
      </c>
      <c r="K321" s="2" t="s">
        <v>83</v>
      </c>
      <c r="L321" s="2" t="s">
        <v>11</v>
      </c>
      <c r="M321" s="2">
        <v>2</v>
      </c>
      <c r="N321" s="2" t="s">
        <v>11</v>
      </c>
      <c r="O321" s="2" t="s">
        <v>33</v>
      </c>
    </row>
    <row r="322" spans="1:15" x14ac:dyDescent="0.35">
      <c r="A322" s="4">
        <v>44296</v>
      </c>
      <c r="B322" s="2" t="s">
        <v>18</v>
      </c>
      <c r="C322" s="2" t="s">
        <v>25</v>
      </c>
      <c r="D322" s="2" t="s">
        <v>5</v>
      </c>
      <c r="E322" s="2" t="s">
        <v>57</v>
      </c>
      <c r="F322" s="2" t="s">
        <v>4</v>
      </c>
      <c r="G322" s="2" t="s">
        <v>52</v>
      </c>
      <c r="H322" s="2">
        <v>2</v>
      </c>
      <c r="I322" s="2">
        <v>32</v>
      </c>
      <c r="J322" s="2" t="s">
        <v>73</v>
      </c>
      <c r="K322" s="2" t="s">
        <v>83</v>
      </c>
      <c r="L322" s="2" t="s">
        <v>11</v>
      </c>
      <c r="M322" s="2">
        <v>1</v>
      </c>
      <c r="N322" s="2" t="s">
        <v>12</v>
      </c>
      <c r="O322" s="2" t="s">
        <v>33</v>
      </c>
    </row>
    <row r="323" spans="1:15" x14ac:dyDescent="0.35">
      <c r="A323" s="4">
        <v>44296</v>
      </c>
      <c r="B323" s="2" t="s">
        <v>18</v>
      </c>
      <c r="C323" s="2" t="s">
        <v>25</v>
      </c>
      <c r="D323" s="2" t="s">
        <v>5</v>
      </c>
      <c r="E323" s="2" t="s">
        <v>57</v>
      </c>
      <c r="F323" s="2" t="s">
        <v>4</v>
      </c>
      <c r="G323" s="2" t="s">
        <v>52</v>
      </c>
      <c r="H323" s="2">
        <v>2</v>
      </c>
      <c r="I323" s="2">
        <v>33</v>
      </c>
      <c r="J323" s="2" t="s">
        <v>73</v>
      </c>
      <c r="K323" s="2" t="s">
        <v>83</v>
      </c>
      <c r="L323" s="2" t="s">
        <v>12</v>
      </c>
      <c r="M323" s="2">
        <v>2</v>
      </c>
      <c r="N323" s="2" t="s">
        <v>11</v>
      </c>
      <c r="O323" s="2" t="s">
        <v>33</v>
      </c>
    </row>
    <row r="324" spans="1:15" x14ac:dyDescent="0.35">
      <c r="A324" s="4">
        <v>44296</v>
      </c>
      <c r="B324" s="2" t="s">
        <v>18</v>
      </c>
      <c r="C324" s="2" t="s">
        <v>25</v>
      </c>
      <c r="D324" s="2" t="s">
        <v>5</v>
      </c>
      <c r="E324" s="2" t="s">
        <v>57</v>
      </c>
      <c r="F324" s="2" t="s">
        <v>4</v>
      </c>
      <c r="G324" s="2" t="s">
        <v>52</v>
      </c>
      <c r="H324" s="2">
        <v>2</v>
      </c>
      <c r="I324" s="2">
        <v>34</v>
      </c>
      <c r="J324" s="2" t="s">
        <v>73</v>
      </c>
      <c r="K324" s="2" t="s">
        <v>83</v>
      </c>
      <c r="L324" s="2" t="s">
        <v>12</v>
      </c>
      <c r="M324" s="2">
        <v>2</v>
      </c>
      <c r="N324" s="2" t="s">
        <v>11</v>
      </c>
      <c r="O324" s="2" t="s">
        <v>33</v>
      </c>
    </row>
    <row r="325" spans="1:15" x14ac:dyDescent="0.35">
      <c r="A325" s="4">
        <v>44296</v>
      </c>
      <c r="B325" s="2" t="s">
        <v>18</v>
      </c>
      <c r="C325" s="2" t="s">
        <v>25</v>
      </c>
      <c r="D325" s="2" t="s">
        <v>5</v>
      </c>
      <c r="E325" s="2" t="s">
        <v>57</v>
      </c>
      <c r="F325" s="2" t="s">
        <v>4</v>
      </c>
      <c r="G325" s="2" t="s">
        <v>52</v>
      </c>
      <c r="H325" s="2">
        <v>2</v>
      </c>
      <c r="I325" s="2">
        <v>35</v>
      </c>
      <c r="J325" s="2" t="s">
        <v>73</v>
      </c>
      <c r="K325" s="2" t="s">
        <v>83</v>
      </c>
      <c r="L325" s="2" t="s">
        <v>12</v>
      </c>
      <c r="M325" s="2">
        <v>2</v>
      </c>
      <c r="N325" s="2" t="s">
        <v>12</v>
      </c>
      <c r="O325" s="2" t="s">
        <v>33</v>
      </c>
    </row>
    <row r="326" spans="1:15" x14ac:dyDescent="0.35">
      <c r="A326" s="4">
        <v>44296</v>
      </c>
      <c r="B326" s="2" t="s">
        <v>18</v>
      </c>
      <c r="C326" s="2" t="s">
        <v>25</v>
      </c>
      <c r="D326" s="2" t="s">
        <v>5</v>
      </c>
      <c r="E326" s="2" t="s">
        <v>57</v>
      </c>
      <c r="F326" s="2" t="s">
        <v>4</v>
      </c>
      <c r="G326" s="2" t="s">
        <v>52</v>
      </c>
      <c r="H326" s="2">
        <v>2</v>
      </c>
      <c r="I326" s="2">
        <v>36</v>
      </c>
      <c r="J326" s="2" t="s">
        <v>73</v>
      </c>
      <c r="K326" s="2" t="s">
        <v>83</v>
      </c>
      <c r="L326" s="2" t="s">
        <v>12</v>
      </c>
      <c r="M326" s="2">
        <v>2</v>
      </c>
      <c r="N326" s="2" t="s">
        <v>11</v>
      </c>
      <c r="O326" s="2" t="s">
        <v>34</v>
      </c>
    </row>
    <row r="327" spans="1:15" x14ac:dyDescent="0.35">
      <c r="A327" s="4">
        <v>44296</v>
      </c>
      <c r="B327" s="2" t="s">
        <v>18</v>
      </c>
      <c r="C327" s="2" t="s">
        <v>25</v>
      </c>
      <c r="D327" s="2" t="s">
        <v>5</v>
      </c>
      <c r="E327" s="2" t="s">
        <v>57</v>
      </c>
      <c r="F327" s="2" t="s">
        <v>4</v>
      </c>
      <c r="G327" s="2" t="s">
        <v>52</v>
      </c>
      <c r="H327" s="2">
        <v>2</v>
      </c>
      <c r="I327" s="2">
        <v>37</v>
      </c>
      <c r="J327" s="2" t="s">
        <v>73</v>
      </c>
      <c r="K327" s="2" t="s">
        <v>83</v>
      </c>
      <c r="L327" s="2" t="s">
        <v>11</v>
      </c>
      <c r="M327" s="2">
        <v>1</v>
      </c>
      <c r="N327" s="2" t="s">
        <v>12</v>
      </c>
      <c r="O327" s="2" t="s">
        <v>33</v>
      </c>
    </row>
    <row r="328" spans="1:15" x14ac:dyDescent="0.35">
      <c r="A328" s="4">
        <v>44296</v>
      </c>
      <c r="B328" s="2" t="s">
        <v>18</v>
      </c>
      <c r="C328" s="2" t="s">
        <v>25</v>
      </c>
      <c r="D328" s="2" t="s">
        <v>5</v>
      </c>
      <c r="E328" s="2" t="s">
        <v>57</v>
      </c>
      <c r="F328" s="2" t="s">
        <v>4</v>
      </c>
      <c r="G328" s="2" t="s">
        <v>52</v>
      </c>
      <c r="H328" s="2">
        <v>2</v>
      </c>
      <c r="I328" s="2">
        <v>38</v>
      </c>
      <c r="J328" s="2" t="s">
        <v>73</v>
      </c>
      <c r="K328" s="2" t="s">
        <v>83</v>
      </c>
      <c r="L328" s="2" t="s">
        <v>11</v>
      </c>
      <c r="M328" s="2">
        <v>1</v>
      </c>
      <c r="N328" s="2" t="s">
        <v>12</v>
      </c>
      <c r="O328" s="2" t="s">
        <v>33</v>
      </c>
    </row>
    <row r="329" spans="1:15" x14ac:dyDescent="0.35">
      <c r="A329" s="4">
        <v>44296</v>
      </c>
      <c r="B329" s="2" t="s">
        <v>18</v>
      </c>
      <c r="C329" s="2" t="s">
        <v>25</v>
      </c>
      <c r="D329" s="2" t="s">
        <v>5</v>
      </c>
      <c r="E329" s="2" t="s">
        <v>57</v>
      </c>
      <c r="F329" s="2" t="s">
        <v>4</v>
      </c>
      <c r="G329" s="2" t="s">
        <v>52</v>
      </c>
      <c r="H329" s="2">
        <v>2</v>
      </c>
      <c r="I329" s="2">
        <v>39</v>
      </c>
      <c r="J329" s="2" t="s">
        <v>73</v>
      </c>
      <c r="K329" s="2" t="s">
        <v>83</v>
      </c>
      <c r="L329" s="2" t="s">
        <v>11</v>
      </c>
      <c r="M329" s="2">
        <v>1</v>
      </c>
      <c r="N329" s="2" t="s">
        <v>12</v>
      </c>
      <c r="O329" s="2" t="s">
        <v>33</v>
      </c>
    </row>
    <row r="330" spans="1:15" x14ac:dyDescent="0.35">
      <c r="A330" s="4">
        <v>44296</v>
      </c>
      <c r="B330" s="2" t="s">
        <v>18</v>
      </c>
      <c r="C330" s="2" t="s">
        <v>25</v>
      </c>
      <c r="D330" s="2" t="s">
        <v>5</v>
      </c>
      <c r="E330" s="2" t="s">
        <v>57</v>
      </c>
      <c r="F330" s="2" t="s">
        <v>4</v>
      </c>
      <c r="G330" s="2" t="s">
        <v>52</v>
      </c>
      <c r="H330" s="2">
        <v>2</v>
      </c>
      <c r="I330" s="2">
        <v>40</v>
      </c>
      <c r="J330" s="2" t="s">
        <v>73</v>
      </c>
      <c r="K330" s="2" t="s">
        <v>83</v>
      </c>
      <c r="L330" s="2" t="s">
        <v>11</v>
      </c>
      <c r="M330" s="2">
        <v>1</v>
      </c>
      <c r="N330" s="2" t="s">
        <v>12</v>
      </c>
      <c r="O330" s="2" t="s">
        <v>34</v>
      </c>
    </row>
    <row r="331" spans="1:15" x14ac:dyDescent="0.35">
      <c r="A331" s="4">
        <v>44296</v>
      </c>
      <c r="B331" s="2" t="s">
        <v>18</v>
      </c>
      <c r="C331" s="2" t="s">
        <v>25</v>
      </c>
      <c r="D331" s="2" t="s">
        <v>5</v>
      </c>
      <c r="E331" s="2" t="s">
        <v>57</v>
      </c>
      <c r="F331" s="2" t="s">
        <v>4</v>
      </c>
      <c r="G331" s="2" t="s">
        <v>52</v>
      </c>
      <c r="H331" s="2">
        <v>2</v>
      </c>
      <c r="I331" s="2">
        <v>41</v>
      </c>
      <c r="J331" s="2" t="s">
        <v>73</v>
      </c>
      <c r="K331" s="2" t="s">
        <v>83</v>
      </c>
      <c r="L331" s="2" t="s">
        <v>12</v>
      </c>
      <c r="M331" s="2">
        <v>2</v>
      </c>
      <c r="N331" s="2" t="s">
        <v>11</v>
      </c>
      <c r="O331" s="2" t="s">
        <v>35</v>
      </c>
    </row>
    <row r="332" spans="1:15" x14ac:dyDescent="0.35">
      <c r="A332" s="4">
        <v>44296</v>
      </c>
      <c r="B332" s="2" t="s">
        <v>18</v>
      </c>
      <c r="C332" s="2" t="s">
        <v>25</v>
      </c>
      <c r="D332" s="2" t="s">
        <v>5</v>
      </c>
      <c r="E332" s="2" t="s">
        <v>57</v>
      </c>
      <c r="F332" s="2" t="s">
        <v>4</v>
      </c>
      <c r="G332" s="2" t="s">
        <v>52</v>
      </c>
      <c r="H332" s="2">
        <v>2</v>
      </c>
      <c r="I332" s="2">
        <v>42</v>
      </c>
      <c r="J332" s="2" t="s">
        <v>73</v>
      </c>
      <c r="K332" s="2" t="s">
        <v>83</v>
      </c>
      <c r="L332" s="2" t="s">
        <v>12</v>
      </c>
      <c r="M332" s="2">
        <v>2</v>
      </c>
      <c r="N332" s="2" t="s">
        <v>11</v>
      </c>
      <c r="O332" s="2" t="s">
        <v>33</v>
      </c>
    </row>
    <row r="333" spans="1:15" hidden="1" x14ac:dyDescent="0.35">
      <c r="A333" s="4">
        <v>44296</v>
      </c>
      <c r="B333" s="2" t="s">
        <v>18</v>
      </c>
      <c r="C333" s="2" t="s">
        <v>25</v>
      </c>
      <c r="D333" s="2" t="s">
        <v>5</v>
      </c>
      <c r="E333" s="2" t="s">
        <v>57</v>
      </c>
      <c r="F333" s="2" t="s">
        <v>4</v>
      </c>
      <c r="G333" s="2" t="s">
        <v>52</v>
      </c>
      <c r="H333" s="2">
        <v>2</v>
      </c>
      <c r="I333" s="2">
        <v>43</v>
      </c>
      <c r="J333" s="2" t="s">
        <v>73</v>
      </c>
      <c r="K333" s="2" t="s">
        <v>83</v>
      </c>
      <c r="L333" s="2" t="s">
        <v>12</v>
      </c>
      <c r="M333" s="2">
        <v>1</v>
      </c>
      <c r="N333" s="2" t="s">
        <v>40</v>
      </c>
      <c r="O333" s="2" t="s">
        <v>40</v>
      </c>
    </row>
    <row r="334" spans="1:15" x14ac:dyDescent="0.35">
      <c r="A334" s="4">
        <v>44296</v>
      </c>
      <c r="B334" s="2" t="s">
        <v>18</v>
      </c>
      <c r="C334" s="2" t="s">
        <v>25</v>
      </c>
      <c r="D334" s="2" t="s">
        <v>5</v>
      </c>
      <c r="E334" s="2" t="s">
        <v>57</v>
      </c>
      <c r="F334" s="2" t="s">
        <v>4</v>
      </c>
      <c r="G334" s="2" t="s">
        <v>52</v>
      </c>
      <c r="H334" s="2">
        <v>2</v>
      </c>
      <c r="I334" s="2">
        <v>44</v>
      </c>
      <c r="J334" s="2" t="s">
        <v>73</v>
      </c>
      <c r="K334" s="2" t="s">
        <v>83</v>
      </c>
      <c r="L334" s="2" t="s">
        <v>12</v>
      </c>
      <c r="M334" s="2">
        <v>2</v>
      </c>
      <c r="N334" s="2" t="s">
        <v>11</v>
      </c>
      <c r="O334" s="2" t="s">
        <v>34</v>
      </c>
    </row>
    <row r="335" spans="1:15" x14ac:dyDescent="0.35">
      <c r="A335" s="4">
        <v>44296</v>
      </c>
      <c r="B335" s="2" t="s">
        <v>18</v>
      </c>
      <c r="C335" s="2" t="s">
        <v>25</v>
      </c>
      <c r="D335" s="2" t="s">
        <v>5</v>
      </c>
      <c r="E335" s="2" t="s">
        <v>57</v>
      </c>
      <c r="F335" s="2" t="s">
        <v>4</v>
      </c>
      <c r="G335" s="2" t="s">
        <v>52</v>
      </c>
      <c r="H335" s="2">
        <v>1</v>
      </c>
      <c r="I335" s="2">
        <v>1</v>
      </c>
      <c r="J335" s="2" t="s">
        <v>70</v>
      </c>
      <c r="K335" s="2" t="s">
        <v>75</v>
      </c>
      <c r="L335" s="2" t="s">
        <v>12</v>
      </c>
      <c r="M335" s="2">
        <v>2</v>
      </c>
      <c r="N335" s="2" t="s">
        <v>11</v>
      </c>
      <c r="O335" s="2" t="s">
        <v>35</v>
      </c>
    </row>
    <row r="336" spans="1:15" x14ac:dyDescent="0.35">
      <c r="A336" s="4">
        <v>44296</v>
      </c>
      <c r="B336" s="2" t="s">
        <v>18</v>
      </c>
      <c r="C336" s="2" t="s">
        <v>25</v>
      </c>
      <c r="D336" s="2" t="s">
        <v>5</v>
      </c>
      <c r="E336" s="2" t="s">
        <v>57</v>
      </c>
      <c r="F336" s="2" t="s">
        <v>4</v>
      </c>
      <c r="G336" s="2" t="s">
        <v>52</v>
      </c>
      <c r="H336" s="2">
        <v>1</v>
      </c>
      <c r="I336" s="2">
        <v>2</v>
      </c>
      <c r="J336" s="2" t="s">
        <v>70</v>
      </c>
      <c r="K336" s="2" t="s">
        <v>75</v>
      </c>
      <c r="L336" s="2" t="s">
        <v>12</v>
      </c>
      <c r="M336" s="2">
        <v>2</v>
      </c>
      <c r="N336" s="2" t="s">
        <v>12</v>
      </c>
      <c r="O336" s="2" t="s">
        <v>33</v>
      </c>
    </row>
    <row r="337" spans="1:15" x14ac:dyDescent="0.35">
      <c r="A337" s="4">
        <v>44296</v>
      </c>
      <c r="B337" s="2" t="s">
        <v>18</v>
      </c>
      <c r="C337" s="2" t="s">
        <v>25</v>
      </c>
      <c r="D337" s="2" t="s">
        <v>5</v>
      </c>
      <c r="E337" s="2" t="s">
        <v>57</v>
      </c>
      <c r="F337" s="2" t="s">
        <v>4</v>
      </c>
      <c r="G337" s="2" t="s">
        <v>52</v>
      </c>
      <c r="H337" s="2">
        <v>1</v>
      </c>
      <c r="I337" s="2">
        <v>3</v>
      </c>
      <c r="J337" s="2" t="s">
        <v>70</v>
      </c>
      <c r="K337" s="2" t="s">
        <v>75</v>
      </c>
      <c r="L337" s="2" t="s">
        <v>12</v>
      </c>
      <c r="M337" s="2">
        <v>2</v>
      </c>
      <c r="N337" s="2" t="s">
        <v>11</v>
      </c>
      <c r="O337" s="2" t="s">
        <v>35</v>
      </c>
    </row>
    <row r="338" spans="1:15" x14ac:dyDescent="0.35">
      <c r="A338" s="4">
        <v>44296</v>
      </c>
      <c r="B338" s="2" t="s">
        <v>18</v>
      </c>
      <c r="C338" s="2" t="s">
        <v>25</v>
      </c>
      <c r="D338" s="2" t="s">
        <v>5</v>
      </c>
      <c r="E338" s="2" t="s">
        <v>57</v>
      </c>
      <c r="F338" s="2" t="s">
        <v>4</v>
      </c>
      <c r="G338" s="2" t="s">
        <v>52</v>
      </c>
      <c r="H338" s="2">
        <v>1</v>
      </c>
      <c r="I338" s="2">
        <v>4</v>
      </c>
      <c r="J338" s="2" t="s">
        <v>70</v>
      </c>
      <c r="K338" s="2" t="s">
        <v>75</v>
      </c>
      <c r="L338" s="2" t="s">
        <v>12</v>
      </c>
      <c r="M338" s="2">
        <v>2</v>
      </c>
      <c r="N338" s="2" t="s">
        <v>11</v>
      </c>
      <c r="O338" s="2" t="s">
        <v>35</v>
      </c>
    </row>
    <row r="339" spans="1:15" x14ac:dyDescent="0.35">
      <c r="A339" s="4">
        <v>44296</v>
      </c>
      <c r="B339" s="2" t="s">
        <v>18</v>
      </c>
      <c r="C339" s="2" t="s">
        <v>25</v>
      </c>
      <c r="D339" s="2" t="s">
        <v>5</v>
      </c>
      <c r="E339" s="2" t="s">
        <v>57</v>
      </c>
      <c r="F339" s="2" t="s">
        <v>4</v>
      </c>
      <c r="G339" s="2" t="s">
        <v>52</v>
      </c>
      <c r="H339" s="2">
        <v>1</v>
      </c>
      <c r="I339" s="2">
        <v>5</v>
      </c>
      <c r="J339" s="2" t="s">
        <v>70</v>
      </c>
      <c r="K339" s="2" t="s">
        <v>75</v>
      </c>
      <c r="L339" s="2" t="s">
        <v>11</v>
      </c>
      <c r="M339" s="2">
        <v>1</v>
      </c>
      <c r="N339" s="2" t="s">
        <v>11</v>
      </c>
      <c r="O339" s="2" t="s">
        <v>35</v>
      </c>
    </row>
    <row r="340" spans="1:15" x14ac:dyDescent="0.35">
      <c r="A340" s="4">
        <v>44296</v>
      </c>
      <c r="B340" s="2" t="s">
        <v>18</v>
      </c>
      <c r="C340" s="2" t="s">
        <v>25</v>
      </c>
      <c r="D340" s="2" t="s">
        <v>5</v>
      </c>
      <c r="E340" s="2" t="s">
        <v>57</v>
      </c>
      <c r="F340" s="2" t="s">
        <v>4</v>
      </c>
      <c r="G340" s="2" t="s">
        <v>52</v>
      </c>
      <c r="H340" s="2">
        <v>1</v>
      </c>
      <c r="I340" s="2">
        <v>6</v>
      </c>
      <c r="J340" s="2" t="s">
        <v>70</v>
      </c>
      <c r="K340" s="2" t="s">
        <v>75</v>
      </c>
      <c r="L340" s="2" t="s">
        <v>11</v>
      </c>
      <c r="M340" s="2" t="s">
        <v>39</v>
      </c>
      <c r="N340" s="2" t="s">
        <v>12</v>
      </c>
      <c r="O340" s="2" t="s">
        <v>33</v>
      </c>
    </row>
    <row r="341" spans="1:15" x14ac:dyDescent="0.35">
      <c r="A341" s="4">
        <v>44296</v>
      </c>
      <c r="B341" s="2" t="s">
        <v>18</v>
      </c>
      <c r="C341" s="2" t="s">
        <v>25</v>
      </c>
      <c r="D341" s="2" t="s">
        <v>5</v>
      </c>
      <c r="E341" s="2" t="s">
        <v>57</v>
      </c>
      <c r="F341" s="2" t="s">
        <v>4</v>
      </c>
      <c r="G341" s="2" t="s">
        <v>52</v>
      </c>
      <c r="H341" s="2">
        <v>1</v>
      </c>
      <c r="I341" s="2">
        <v>7</v>
      </c>
      <c r="J341" s="2" t="s">
        <v>70</v>
      </c>
      <c r="K341" s="2" t="s">
        <v>75</v>
      </c>
      <c r="L341" s="2" t="s">
        <v>11</v>
      </c>
      <c r="M341" s="2">
        <v>2</v>
      </c>
      <c r="N341" s="2" t="s">
        <v>11</v>
      </c>
      <c r="O341" s="2" t="s">
        <v>35</v>
      </c>
    </row>
    <row r="342" spans="1:15" x14ac:dyDescent="0.35">
      <c r="A342" s="4">
        <v>44296</v>
      </c>
      <c r="B342" s="2" t="s">
        <v>18</v>
      </c>
      <c r="C342" s="2" t="s">
        <v>25</v>
      </c>
      <c r="D342" s="2" t="s">
        <v>5</v>
      </c>
      <c r="E342" s="2" t="s">
        <v>57</v>
      </c>
      <c r="F342" s="2" t="s">
        <v>4</v>
      </c>
      <c r="G342" s="2" t="s">
        <v>52</v>
      </c>
      <c r="H342" s="2">
        <v>1</v>
      </c>
      <c r="I342" s="2">
        <v>8</v>
      </c>
      <c r="J342" s="2" t="s">
        <v>70</v>
      </c>
      <c r="K342" s="2" t="s">
        <v>75</v>
      </c>
      <c r="L342" s="2" t="s">
        <v>11</v>
      </c>
      <c r="M342" s="2">
        <v>1</v>
      </c>
      <c r="N342" s="2" t="s">
        <v>11</v>
      </c>
      <c r="O342" s="2" t="s">
        <v>35</v>
      </c>
    </row>
    <row r="343" spans="1:15" x14ac:dyDescent="0.35">
      <c r="A343" s="4">
        <v>44296</v>
      </c>
      <c r="B343" s="2" t="s">
        <v>18</v>
      </c>
      <c r="C343" s="2" t="s">
        <v>25</v>
      </c>
      <c r="D343" s="2" t="s">
        <v>5</v>
      </c>
      <c r="E343" s="2" t="s">
        <v>57</v>
      </c>
      <c r="F343" s="2" t="s">
        <v>4</v>
      </c>
      <c r="G343" s="2" t="s">
        <v>52</v>
      </c>
      <c r="H343" s="2">
        <v>1</v>
      </c>
      <c r="I343" s="2">
        <v>9</v>
      </c>
      <c r="J343" s="2" t="s">
        <v>70</v>
      </c>
      <c r="K343" s="2" t="s">
        <v>75</v>
      </c>
      <c r="L343" s="2" t="s">
        <v>12</v>
      </c>
      <c r="M343" s="2">
        <v>2</v>
      </c>
      <c r="N343" s="2" t="s">
        <v>12</v>
      </c>
      <c r="O343" s="2" t="s">
        <v>33</v>
      </c>
    </row>
    <row r="344" spans="1:15" x14ac:dyDescent="0.35">
      <c r="A344" s="4">
        <v>44296</v>
      </c>
      <c r="B344" s="2" t="s">
        <v>18</v>
      </c>
      <c r="C344" s="2" t="s">
        <v>25</v>
      </c>
      <c r="D344" s="2" t="s">
        <v>5</v>
      </c>
      <c r="E344" s="2" t="s">
        <v>57</v>
      </c>
      <c r="F344" s="2" t="s">
        <v>4</v>
      </c>
      <c r="G344" s="2" t="s">
        <v>52</v>
      </c>
      <c r="H344" s="2">
        <v>1</v>
      </c>
      <c r="I344" s="2">
        <v>10</v>
      </c>
      <c r="J344" s="2" t="s">
        <v>70</v>
      </c>
      <c r="K344" s="2" t="s">
        <v>75</v>
      </c>
      <c r="L344" s="2" t="s">
        <v>12</v>
      </c>
      <c r="M344" s="2">
        <v>2</v>
      </c>
      <c r="N344" s="2" t="s">
        <v>12</v>
      </c>
      <c r="O344" s="2" t="s">
        <v>33</v>
      </c>
    </row>
    <row r="345" spans="1:15" x14ac:dyDescent="0.35">
      <c r="A345" s="4">
        <v>44296</v>
      </c>
      <c r="B345" s="2" t="s">
        <v>18</v>
      </c>
      <c r="C345" s="2" t="s">
        <v>25</v>
      </c>
      <c r="D345" s="2" t="s">
        <v>5</v>
      </c>
      <c r="E345" s="2" t="s">
        <v>57</v>
      </c>
      <c r="F345" s="2" t="s">
        <v>4</v>
      </c>
      <c r="G345" s="2" t="s">
        <v>52</v>
      </c>
      <c r="H345" s="2">
        <v>1</v>
      </c>
      <c r="I345" s="2">
        <v>11</v>
      </c>
      <c r="J345" s="2" t="s">
        <v>70</v>
      </c>
      <c r="K345" s="2" t="s">
        <v>75</v>
      </c>
      <c r="L345" s="2" t="s">
        <v>12</v>
      </c>
      <c r="M345" s="2">
        <v>2</v>
      </c>
      <c r="N345" s="2" t="s">
        <v>11</v>
      </c>
      <c r="O345" s="2" t="s">
        <v>35</v>
      </c>
    </row>
    <row r="346" spans="1:15" x14ac:dyDescent="0.35">
      <c r="A346" s="4">
        <v>44296</v>
      </c>
      <c r="B346" s="2" t="s">
        <v>18</v>
      </c>
      <c r="C346" s="2" t="s">
        <v>25</v>
      </c>
      <c r="D346" s="2" t="s">
        <v>5</v>
      </c>
      <c r="E346" s="2" t="s">
        <v>57</v>
      </c>
      <c r="F346" s="2" t="s">
        <v>4</v>
      </c>
      <c r="G346" s="2" t="s">
        <v>52</v>
      </c>
      <c r="H346" s="2">
        <v>1</v>
      </c>
      <c r="I346" s="2">
        <v>12</v>
      </c>
      <c r="J346" s="2" t="s">
        <v>70</v>
      </c>
      <c r="K346" s="2" t="s">
        <v>75</v>
      </c>
      <c r="L346" s="2" t="s">
        <v>12</v>
      </c>
      <c r="M346" s="2">
        <v>2</v>
      </c>
      <c r="N346" s="2" t="s">
        <v>11</v>
      </c>
      <c r="O346" s="2" t="s">
        <v>35</v>
      </c>
    </row>
    <row r="347" spans="1:15" x14ac:dyDescent="0.35">
      <c r="A347" s="4">
        <v>44296</v>
      </c>
      <c r="B347" s="2" t="s">
        <v>18</v>
      </c>
      <c r="C347" s="2" t="s">
        <v>25</v>
      </c>
      <c r="D347" s="2" t="s">
        <v>5</v>
      </c>
      <c r="E347" s="2" t="s">
        <v>57</v>
      </c>
      <c r="F347" s="2" t="s">
        <v>4</v>
      </c>
      <c r="G347" s="2" t="s">
        <v>52</v>
      </c>
      <c r="H347" s="2">
        <v>1</v>
      </c>
      <c r="I347" s="2">
        <v>13</v>
      </c>
      <c r="J347" s="2" t="s">
        <v>70</v>
      </c>
      <c r="K347" s="2" t="s">
        <v>75</v>
      </c>
      <c r="L347" s="2" t="s">
        <v>11</v>
      </c>
      <c r="M347" s="2">
        <v>1</v>
      </c>
      <c r="N347" s="2" t="s">
        <v>11</v>
      </c>
      <c r="O347" s="2" t="s">
        <v>35</v>
      </c>
    </row>
    <row r="348" spans="1:15" x14ac:dyDescent="0.35">
      <c r="A348" s="4">
        <v>44296</v>
      </c>
      <c r="B348" s="2" t="s">
        <v>18</v>
      </c>
      <c r="C348" s="2" t="s">
        <v>25</v>
      </c>
      <c r="D348" s="2" t="s">
        <v>5</v>
      </c>
      <c r="E348" s="2" t="s">
        <v>57</v>
      </c>
      <c r="F348" s="2" t="s">
        <v>4</v>
      </c>
      <c r="G348" s="2" t="s">
        <v>52</v>
      </c>
      <c r="H348" s="2">
        <v>1</v>
      </c>
      <c r="I348" s="2">
        <v>14</v>
      </c>
      <c r="J348" s="2" t="s">
        <v>70</v>
      </c>
      <c r="K348" s="2" t="s">
        <v>75</v>
      </c>
      <c r="L348" s="2" t="s">
        <v>11</v>
      </c>
      <c r="M348" s="2">
        <v>2</v>
      </c>
      <c r="N348" s="2" t="s">
        <v>11</v>
      </c>
      <c r="O348" s="2" t="s">
        <v>34</v>
      </c>
    </row>
    <row r="349" spans="1:15" x14ac:dyDescent="0.35">
      <c r="A349" s="4">
        <v>44296</v>
      </c>
      <c r="B349" s="2" t="s">
        <v>18</v>
      </c>
      <c r="C349" s="2" t="s">
        <v>25</v>
      </c>
      <c r="D349" s="2" t="s">
        <v>5</v>
      </c>
      <c r="E349" s="2" t="s">
        <v>57</v>
      </c>
      <c r="F349" s="2" t="s">
        <v>4</v>
      </c>
      <c r="G349" s="2" t="s">
        <v>52</v>
      </c>
      <c r="H349" s="2">
        <v>1</v>
      </c>
      <c r="I349" s="2">
        <v>15</v>
      </c>
      <c r="J349" s="2" t="s">
        <v>70</v>
      </c>
      <c r="K349" s="2" t="s">
        <v>75</v>
      </c>
      <c r="L349" s="2" t="s">
        <v>11</v>
      </c>
      <c r="M349" s="2">
        <v>1</v>
      </c>
      <c r="N349" s="2" t="s">
        <v>11</v>
      </c>
      <c r="O349" s="2" t="s">
        <v>35</v>
      </c>
    </row>
    <row r="350" spans="1:15" x14ac:dyDescent="0.35">
      <c r="A350" s="4">
        <v>44296</v>
      </c>
      <c r="B350" s="2" t="s">
        <v>18</v>
      </c>
      <c r="C350" s="2" t="s">
        <v>25</v>
      </c>
      <c r="D350" s="2" t="s">
        <v>5</v>
      </c>
      <c r="E350" s="2" t="s">
        <v>57</v>
      </c>
      <c r="F350" s="2" t="s">
        <v>4</v>
      </c>
      <c r="G350" s="2" t="s">
        <v>52</v>
      </c>
      <c r="H350" s="2">
        <v>1</v>
      </c>
      <c r="I350" s="2">
        <v>16</v>
      </c>
      <c r="J350" s="2" t="s">
        <v>70</v>
      </c>
      <c r="K350" s="2" t="s">
        <v>75</v>
      </c>
      <c r="L350" s="2" t="s">
        <v>11</v>
      </c>
      <c r="M350" s="2" t="s">
        <v>39</v>
      </c>
      <c r="N350" s="2" t="s">
        <v>12</v>
      </c>
      <c r="O350" s="2" t="s">
        <v>33</v>
      </c>
    </row>
    <row r="351" spans="1:15" x14ac:dyDescent="0.35">
      <c r="A351" s="4">
        <v>44296</v>
      </c>
      <c r="B351" s="2" t="s">
        <v>18</v>
      </c>
      <c r="C351" s="2" t="s">
        <v>25</v>
      </c>
      <c r="D351" s="2" t="s">
        <v>5</v>
      </c>
      <c r="E351" s="2" t="s">
        <v>57</v>
      </c>
      <c r="F351" s="2" t="s">
        <v>4</v>
      </c>
      <c r="G351" s="2" t="s">
        <v>52</v>
      </c>
      <c r="H351" s="2">
        <v>1</v>
      </c>
      <c r="I351" s="2">
        <v>17</v>
      </c>
      <c r="J351" s="2" t="s">
        <v>70</v>
      </c>
      <c r="K351" s="2" t="s">
        <v>75</v>
      </c>
      <c r="L351" s="2" t="s">
        <v>12</v>
      </c>
      <c r="M351" s="2">
        <v>2</v>
      </c>
      <c r="N351" s="2" t="s">
        <v>12</v>
      </c>
      <c r="O351" s="2" t="s">
        <v>33</v>
      </c>
    </row>
    <row r="352" spans="1:15" x14ac:dyDescent="0.35">
      <c r="A352" s="4">
        <v>44296</v>
      </c>
      <c r="B352" s="2" t="s">
        <v>18</v>
      </c>
      <c r="C352" s="2" t="s">
        <v>25</v>
      </c>
      <c r="D352" s="2" t="s">
        <v>5</v>
      </c>
      <c r="E352" s="2" t="s">
        <v>57</v>
      </c>
      <c r="F352" s="2" t="s">
        <v>4</v>
      </c>
      <c r="G352" s="2" t="s">
        <v>52</v>
      </c>
      <c r="H352" s="2">
        <v>1</v>
      </c>
      <c r="I352" s="2">
        <v>18</v>
      </c>
      <c r="J352" s="2" t="s">
        <v>70</v>
      </c>
      <c r="K352" s="2" t="s">
        <v>75</v>
      </c>
      <c r="L352" s="2" t="s">
        <v>12</v>
      </c>
      <c r="M352" s="2">
        <v>2</v>
      </c>
      <c r="N352" s="2" t="s">
        <v>12</v>
      </c>
      <c r="O352" s="2" t="s">
        <v>33</v>
      </c>
    </row>
    <row r="353" spans="1:15" x14ac:dyDescent="0.35">
      <c r="A353" s="4">
        <v>44296</v>
      </c>
      <c r="B353" s="2" t="s">
        <v>18</v>
      </c>
      <c r="C353" s="2" t="s">
        <v>25</v>
      </c>
      <c r="D353" s="2" t="s">
        <v>5</v>
      </c>
      <c r="E353" s="2" t="s">
        <v>57</v>
      </c>
      <c r="F353" s="2" t="s">
        <v>4</v>
      </c>
      <c r="G353" s="2" t="s">
        <v>52</v>
      </c>
      <c r="H353" s="2">
        <v>1</v>
      </c>
      <c r="I353" s="2">
        <v>19</v>
      </c>
      <c r="J353" s="2" t="s">
        <v>70</v>
      </c>
      <c r="K353" s="2" t="s">
        <v>75</v>
      </c>
      <c r="L353" s="2" t="s">
        <v>12</v>
      </c>
      <c r="M353" s="2">
        <v>2</v>
      </c>
      <c r="N353" s="2" t="s">
        <v>11</v>
      </c>
      <c r="O353" s="2" t="s">
        <v>35</v>
      </c>
    </row>
    <row r="354" spans="1:15" x14ac:dyDescent="0.35">
      <c r="A354" s="4">
        <v>44296</v>
      </c>
      <c r="B354" s="2" t="s">
        <v>18</v>
      </c>
      <c r="C354" s="2" t="s">
        <v>25</v>
      </c>
      <c r="D354" s="2" t="s">
        <v>5</v>
      </c>
      <c r="E354" s="2" t="s">
        <v>57</v>
      </c>
      <c r="F354" s="2" t="s">
        <v>4</v>
      </c>
      <c r="G354" s="2" t="s">
        <v>52</v>
      </c>
      <c r="H354" s="2">
        <v>2</v>
      </c>
      <c r="I354" s="2">
        <v>1</v>
      </c>
      <c r="J354" s="2" t="s">
        <v>70</v>
      </c>
      <c r="K354" s="2" t="s">
        <v>75</v>
      </c>
      <c r="L354" s="2" t="s">
        <v>11</v>
      </c>
      <c r="M354" s="2">
        <v>2</v>
      </c>
      <c r="N354" s="2" t="s">
        <v>11</v>
      </c>
      <c r="O354" s="2" t="s">
        <v>33</v>
      </c>
    </row>
    <row r="355" spans="1:15" x14ac:dyDescent="0.35">
      <c r="A355" s="4">
        <v>44296</v>
      </c>
      <c r="B355" s="2" t="s">
        <v>18</v>
      </c>
      <c r="C355" s="2" t="s">
        <v>25</v>
      </c>
      <c r="D355" s="2" t="s">
        <v>5</v>
      </c>
      <c r="E355" s="2" t="s">
        <v>57</v>
      </c>
      <c r="F355" s="2" t="s">
        <v>4</v>
      </c>
      <c r="G355" s="2" t="s">
        <v>52</v>
      </c>
      <c r="H355" s="2">
        <v>2</v>
      </c>
      <c r="I355" s="2">
        <v>2</v>
      </c>
      <c r="J355" s="2" t="s">
        <v>70</v>
      </c>
      <c r="K355" s="2" t="s">
        <v>75</v>
      </c>
      <c r="L355" s="2" t="s">
        <v>11</v>
      </c>
      <c r="M355" s="2">
        <v>1</v>
      </c>
      <c r="N355" s="2" t="s">
        <v>12</v>
      </c>
      <c r="O355" s="2" t="s">
        <v>35</v>
      </c>
    </row>
    <row r="356" spans="1:15" hidden="1" x14ac:dyDescent="0.35">
      <c r="A356" s="4">
        <v>44296</v>
      </c>
      <c r="B356" s="2" t="s">
        <v>18</v>
      </c>
      <c r="C356" s="2" t="s">
        <v>25</v>
      </c>
      <c r="D356" s="2" t="s">
        <v>5</v>
      </c>
      <c r="E356" s="2" t="s">
        <v>57</v>
      </c>
      <c r="F356" s="2" t="s">
        <v>4</v>
      </c>
      <c r="G356" s="2" t="s">
        <v>52</v>
      </c>
      <c r="H356" s="2">
        <v>2</v>
      </c>
      <c r="I356" s="2">
        <v>3</v>
      </c>
      <c r="J356" s="2" t="s">
        <v>70</v>
      </c>
      <c r="K356" s="2" t="s">
        <v>75</v>
      </c>
      <c r="L356" s="2" t="s">
        <v>11</v>
      </c>
      <c r="M356" s="2">
        <v>1</v>
      </c>
      <c r="N356" s="2" t="s">
        <v>40</v>
      </c>
      <c r="O356" s="2" t="s">
        <v>40</v>
      </c>
    </row>
    <row r="357" spans="1:15" x14ac:dyDescent="0.35">
      <c r="A357" s="4">
        <v>44296</v>
      </c>
      <c r="B357" s="2" t="s">
        <v>18</v>
      </c>
      <c r="C357" s="2" t="s">
        <v>25</v>
      </c>
      <c r="D357" s="2" t="s">
        <v>5</v>
      </c>
      <c r="E357" s="2" t="s">
        <v>57</v>
      </c>
      <c r="F357" s="2" t="s">
        <v>4</v>
      </c>
      <c r="G357" s="2" t="s">
        <v>52</v>
      </c>
      <c r="H357" s="2">
        <v>2</v>
      </c>
      <c r="I357" s="2">
        <v>4</v>
      </c>
      <c r="J357" s="2" t="s">
        <v>70</v>
      </c>
      <c r="K357" s="2" t="s">
        <v>75</v>
      </c>
      <c r="L357" s="2" t="s">
        <v>11</v>
      </c>
      <c r="M357" s="2" t="s">
        <v>39</v>
      </c>
      <c r="N357" s="2" t="s">
        <v>12</v>
      </c>
      <c r="O357" s="2" t="s">
        <v>33</v>
      </c>
    </row>
    <row r="358" spans="1:15" x14ac:dyDescent="0.35">
      <c r="A358" s="4">
        <v>44296</v>
      </c>
      <c r="B358" s="2" t="s">
        <v>18</v>
      </c>
      <c r="C358" s="2" t="s">
        <v>25</v>
      </c>
      <c r="D358" s="2" t="s">
        <v>5</v>
      </c>
      <c r="E358" s="2" t="s">
        <v>57</v>
      </c>
      <c r="F358" s="2" t="s">
        <v>4</v>
      </c>
      <c r="G358" s="2" t="s">
        <v>52</v>
      </c>
      <c r="H358" s="2">
        <v>2</v>
      </c>
      <c r="I358" s="2">
        <v>5</v>
      </c>
      <c r="J358" s="2" t="s">
        <v>70</v>
      </c>
      <c r="K358" s="2" t="s">
        <v>75</v>
      </c>
      <c r="L358" s="2" t="s">
        <v>12</v>
      </c>
      <c r="M358" s="2">
        <v>2</v>
      </c>
      <c r="N358" s="2" t="s">
        <v>11</v>
      </c>
      <c r="O358" s="2" t="s">
        <v>35</v>
      </c>
    </row>
    <row r="359" spans="1:15" x14ac:dyDescent="0.35">
      <c r="A359" s="4">
        <v>44296</v>
      </c>
      <c r="B359" s="2" t="s">
        <v>18</v>
      </c>
      <c r="C359" s="2" t="s">
        <v>25</v>
      </c>
      <c r="D359" s="2" t="s">
        <v>5</v>
      </c>
      <c r="E359" s="2" t="s">
        <v>57</v>
      </c>
      <c r="F359" s="2" t="s">
        <v>4</v>
      </c>
      <c r="G359" s="2" t="s">
        <v>52</v>
      </c>
      <c r="H359" s="2">
        <v>2</v>
      </c>
      <c r="I359" s="2">
        <v>6</v>
      </c>
      <c r="J359" s="2" t="s">
        <v>70</v>
      </c>
      <c r="K359" s="2" t="s">
        <v>75</v>
      </c>
      <c r="L359" s="2" t="s">
        <v>12</v>
      </c>
      <c r="M359" s="2">
        <v>2</v>
      </c>
      <c r="N359" s="2" t="s">
        <v>11</v>
      </c>
      <c r="O359" s="2" t="s">
        <v>35</v>
      </c>
    </row>
    <row r="360" spans="1:15" x14ac:dyDescent="0.35">
      <c r="A360" s="4">
        <v>44296</v>
      </c>
      <c r="B360" s="2" t="s">
        <v>18</v>
      </c>
      <c r="C360" s="2" t="s">
        <v>25</v>
      </c>
      <c r="D360" s="2" t="s">
        <v>5</v>
      </c>
      <c r="E360" s="2" t="s">
        <v>57</v>
      </c>
      <c r="F360" s="2" t="s">
        <v>4</v>
      </c>
      <c r="G360" s="2" t="s">
        <v>52</v>
      </c>
      <c r="H360" s="2">
        <v>2</v>
      </c>
      <c r="I360" s="2">
        <v>7</v>
      </c>
      <c r="J360" s="2" t="s">
        <v>70</v>
      </c>
      <c r="K360" s="2" t="s">
        <v>75</v>
      </c>
      <c r="L360" s="2" t="s">
        <v>12</v>
      </c>
      <c r="M360" s="2">
        <v>2</v>
      </c>
      <c r="N360" s="2" t="s">
        <v>12</v>
      </c>
      <c r="O360" s="2" t="s">
        <v>33</v>
      </c>
    </row>
    <row r="361" spans="1:15" x14ac:dyDescent="0.35">
      <c r="A361" s="4">
        <v>44296</v>
      </c>
      <c r="B361" s="2" t="s">
        <v>18</v>
      </c>
      <c r="C361" s="2" t="s">
        <v>25</v>
      </c>
      <c r="D361" s="2" t="s">
        <v>5</v>
      </c>
      <c r="E361" s="2" t="s">
        <v>57</v>
      </c>
      <c r="F361" s="2" t="s">
        <v>4</v>
      </c>
      <c r="G361" s="2" t="s">
        <v>52</v>
      </c>
      <c r="H361" s="2">
        <v>2</v>
      </c>
      <c r="I361" s="2">
        <v>8</v>
      </c>
      <c r="J361" s="2" t="s">
        <v>70</v>
      </c>
      <c r="K361" s="2" t="s">
        <v>75</v>
      </c>
      <c r="L361" s="2" t="s">
        <v>12</v>
      </c>
      <c r="M361" s="2">
        <v>2</v>
      </c>
      <c r="N361" s="2" t="s">
        <v>11</v>
      </c>
      <c r="O361" s="2" t="s">
        <v>34</v>
      </c>
    </row>
    <row r="362" spans="1:15" x14ac:dyDescent="0.35">
      <c r="A362" s="4">
        <v>44296</v>
      </c>
      <c r="B362" s="2" t="s">
        <v>18</v>
      </c>
      <c r="C362" s="2" t="s">
        <v>25</v>
      </c>
      <c r="D362" s="2" t="s">
        <v>5</v>
      </c>
      <c r="E362" s="2" t="s">
        <v>57</v>
      </c>
      <c r="F362" s="2" t="s">
        <v>4</v>
      </c>
      <c r="G362" s="2" t="s">
        <v>52</v>
      </c>
      <c r="H362" s="2">
        <v>2</v>
      </c>
      <c r="I362" s="2">
        <v>9</v>
      </c>
      <c r="J362" s="2" t="s">
        <v>70</v>
      </c>
      <c r="K362" s="2" t="s">
        <v>75</v>
      </c>
      <c r="L362" s="2" t="s">
        <v>11</v>
      </c>
      <c r="M362" s="2">
        <v>2</v>
      </c>
      <c r="N362" s="2" t="s">
        <v>11</v>
      </c>
      <c r="O362" s="2" t="s">
        <v>34</v>
      </c>
    </row>
    <row r="363" spans="1:15" x14ac:dyDescent="0.35">
      <c r="A363" s="4">
        <v>44296</v>
      </c>
      <c r="B363" s="2" t="s">
        <v>18</v>
      </c>
      <c r="C363" s="2" t="s">
        <v>25</v>
      </c>
      <c r="D363" s="2" t="s">
        <v>5</v>
      </c>
      <c r="E363" s="2" t="s">
        <v>57</v>
      </c>
      <c r="F363" s="2" t="s">
        <v>4</v>
      </c>
      <c r="G363" s="2" t="s">
        <v>52</v>
      </c>
      <c r="H363" s="2">
        <v>2</v>
      </c>
      <c r="I363" s="2">
        <v>10</v>
      </c>
      <c r="J363" s="2" t="s">
        <v>70</v>
      </c>
      <c r="K363" s="2" t="s">
        <v>75</v>
      </c>
      <c r="L363" s="2" t="s">
        <v>11</v>
      </c>
      <c r="M363" s="2">
        <v>1</v>
      </c>
      <c r="N363" s="2" t="s">
        <v>11</v>
      </c>
      <c r="O363" s="2" t="s">
        <v>35</v>
      </c>
    </row>
    <row r="364" spans="1:15" x14ac:dyDescent="0.35">
      <c r="A364" s="4">
        <v>44296</v>
      </c>
      <c r="B364" s="2" t="s">
        <v>18</v>
      </c>
      <c r="C364" s="2" t="s">
        <v>25</v>
      </c>
      <c r="D364" s="2" t="s">
        <v>5</v>
      </c>
      <c r="E364" s="2" t="s">
        <v>57</v>
      </c>
      <c r="F364" s="2" t="s">
        <v>4</v>
      </c>
      <c r="G364" s="2" t="s">
        <v>52</v>
      </c>
      <c r="H364" s="2">
        <v>2</v>
      </c>
      <c r="I364" s="2">
        <v>11</v>
      </c>
      <c r="J364" s="2" t="s">
        <v>70</v>
      </c>
      <c r="K364" s="2" t="s">
        <v>75</v>
      </c>
      <c r="L364" s="2" t="s">
        <v>11</v>
      </c>
      <c r="M364" s="2">
        <v>1</v>
      </c>
      <c r="N364" s="2" t="s">
        <v>11</v>
      </c>
      <c r="O364" s="2" t="s">
        <v>35</v>
      </c>
    </row>
    <row r="365" spans="1:15" x14ac:dyDescent="0.35">
      <c r="A365" s="4">
        <v>44296</v>
      </c>
      <c r="B365" s="2" t="s">
        <v>18</v>
      </c>
      <c r="C365" s="2" t="s">
        <v>25</v>
      </c>
      <c r="D365" s="2" t="s">
        <v>5</v>
      </c>
      <c r="E365" s="2" t="s">
        <v>57</v>
      </c>
      <c r="F365" s="2" t="s">
        <v>4</v>
      </c>
      <c r="G365" s="2" t="s">
        <v>52</v>
      </c>
      <c r="H365" s="2">
        <v>2</v>
      </c>
      <c r="I365" s="2">
        <v>12</v>
      </c>
      <c r="J365" s="2" t="s">
        <v>70</v>
      </c>
      <c r="K365" s="2" t="s">
        <v>75</v>
      </c>
      <c r="L365" s="2" t="s">
        <v>11</v>
      </c>
      <c r="M365" s="2">
        <v>1</v>
      </c>
      <c r="N365" s="2" t="s">
        <v>11</v>
      </c>
      <c r="O365" s="2" t="s">
        <v>35</v>
      </c>
    </row>
    <row r="366" spans="1:15" x14ac:dyDescent="0.35">
      <c r="A366" s="4">
        <v>44296</v>
      </c>
      <c r="B366" s="2" t="s">
        <v>18</v>
      </c>
      <c r="C366" s="2" t="s">
        <v>25</v>
      </c>
      <c r="D366" s="2" t="s">
        <v>5</v>
      </c>
      <c r="E366" s="2" t="s">
        <v>57</v>
      </c>
      <c r="F366" s="2" t="s">
        <v>4</v>
      </c>
      <c r="G366" s="2" t="s">
        <v>52</v>
      </c>
      <c r="H366" s="2">
        <v>2</v>
      </c>
      <c r="I366" s="2">
        <v>13</v>
      </c>
      <c r="J366" s="2" t="s">
        <v>70</v>
      </c>
      <c r="K366" s="2" t="s">
        <v>75</v>
      </c>
      <c r="L366" s="2" t="s">
        <v>12</v>
      </c>
      <c r="M366" s="2">
        <v>2</v>
      </c>
      <c r="N366" s="2" t="s">
        <v>11</v>
      </c>
      <c r="O366" s="2" t="s">
        <v>35</v>
      </c>
    </row>
    <row r="367" spans="1:15" x14ac:dyDescent="0.35">
      <c r="A367" s="4">
        <v>44296</v>
      </c>
      <c r="B367" s="2" t="s">
        <v>18</v>
      </c>
      <c r="C367" s="2" t="s">
        <v>25</v>
      </c>
      <c r="D367" s="2" t="s">
        <v>5</v>
      </c>
      <c r="E367" s="2" t="s">
        <v>57</v>
      </c>
      <c r="F367" s="2" t="s">
        <v>4</v>
      </c>
      <c r="G367" s="2" t="s">
        <v>52</v>
      </c>
      <c r="H367" s="2">
        <v>2</v>
      </c>
      <c r="I367" s="2">
        <v>14</v>
      </c>
      <c r="J367" s="2" t="s">
        <v>70</v>
      </c>
      <c r="K367" s="2" t="s">
        <v>75</v>
      </c>
      <c r="L367" s="2" t="s">
        <v>12</v>
      </c>
      <c r="M367" s="2">
        <v>2</v>
      </c>
      <c r="N367" s="2" t="s">
        <v>11</v>
      </c>
      <c r="O367" s="2" t="s">
        <v>35</v>
      </c>
    </row>
    <row r="368" spans="1:15" x14ac:dyDescent="0.35">
      <c r="A368" s="4">
        <v>44296</v>
      </c>
      <c r="B368" s="2" t="s">
        <v>18</v>
      </c>
      <c r="C368" s="2" t="s">
        <v>25</v>
      </c>
      <c r="D368" s="2" t="s">
        <v>5</v>
      </c>
      <c r="E368" s="2" t="s">
        <v>57</v>
      </c>
      <c r="F368" s="2" t="s">
        <v>4</v>
      </c>
      <c r="G368" s="2" t="s">
        <v>52</v>
      </c>
      <c r="H368" s="2">
        <v>2</v>
      </c>
      <c r="I368" s="2">
        <v>15</v>
      </c>
      <c r="J368" s="2" t="s">
        <v>70</v>
      </c>
      <c r="K368" s="2" t="s">
        <v>75</v>
      </c>
      <c r="L368" s="2" t="s">
        <v>12</v>
      </c>
      <c r="M368" s="2">
        <v>2</v>
      </c>
      <c r="N368" s="2" t="s">
        <v>11</v>
      </c>
      <c r="O368" s="2" t="s">
        <v>33</v>
      </c>
    </row>
    <row r="369" spans="1:15" x14ac:dyDescent="0.35">
      <c r="A369" s="4">
        <v>44296</v>
      </c>
      <c r="B369" s="2" t="s">
        <v>18</v>
      </c>
      <c r="C369" s="2" t="s">
        <v>25</v>
      </c>
      <c r="D369" s="2" t="s">
        <v>5</v>
      </c>
      <c r="E369" s="2" t="s">
        <v>57</v>
      </c>
      <c r="F369" s="8" t="s">
        <v>4</v>
      </c>
      <c r="G369" s="2" t="s">
        <v>54</v>
      </c>
      <c r="H369" s="2">
        <v>1</v>
      </c>
      <c r="I369" s="2">
        <v>1</v>
      </c>
      <c r="J369" s="2" t="s">
        <v>70</v>
      </c>
      <c r="K369" s="2" t="s">
        <v>80</v>
      </c>
      <c r="L369" s="2" t="s">
        <v>11</v>
      </c>
      <c r="M369" s="2">
        <v>2</v>
      </c>
      <c r="N369" s="2" t="s">
        <v>12</v>
      </c>
      <c r="O369" s="2" t="s">
        <v>33</v>
      </c>
    </row>
    <row r="370" spans="1:15" x14ac:dyDescent="0.35">
      <c r="A370" s="4">
        <v>44296</v>
      </c>
      <c r="B370" s="2" t="s">
        <v>18</v>
      </c>
      <c r="C370" s="2" t="s">
        <v>25</v>
      </c>
      <c r="D370" s="2" t="s">
        <v>5</v>
      </c>
      <c r="E370" s="2" t="s">
        <v>57</v>
      </c>
      <c r="F370" s="8" t="s">
        <v>4</v>
      </c>
      <c r="G370" s="2" t="s">
        <v>54</v>
      </c>
      <c r="H370" s="2">
        <v>1</v>
      </c>
      <c r="I370" s="2">
        <v>2</v>
      </c>
      <c r="J370" s="2" t="s">
        <v>70</v>
      </c>
      <c r="K370" s="2" t="s">
        <v>80</v>
      </c>
      <c r="L370" s="2" t="s">
        <v>11</v>
      </c>
      <c r="M370" s="2">
        <v>1</v>
      </c>
      <c r="N370" s="2" t="s">
        <v>11</v>
      </c>
      <c r="O370" s="2" t="s">
        <v>33</v>
      </c>
    </row>
    <row r="371" spans="1:15" x14ac:dyDescent="0.35">
      <c r="A371" s="4">
        <v>44296</v>
      </c>
      <c r="B371" s="2" t="s">
        <v>18</v>
      </c>
      <c r="C371" s="2" t="s">
        <v>25</v>
      </c>
      <c r="D371" s="2" t="s">
        <v>5</v>
      </c>
      <c r="E371" s="2" t="s">
        <v>57</v>
      </c>
      <c r="F371" s="8" t="s">
        <v>4</v>
      </c>
      <c r="G371" s="2" t="s">
        <v>54</v>
      </c>
      <c r="H371" s="2">
        <v>1</v>
      </c>
      <c r="I371" s="2">
        <v>3</v>
      </c>
      <c r="J371" s="2" t="s">
        <v>70</v>
      </c>
      <c r="K371" s="2" t="s">
        <v>80</v>
      </c>
      <c r="L371" s="2" t="s">
        <v>11</v>
      </c>
      <c r="M371" s="2">
        <v>1</v>
      </c>
      <c r="N371" s="2" t="s">
        <v>11</v>
      </c>
      <c r="O371" s="2" t="s">
        <v>35</v>
      </c>
    </row>
    <row r="372" spans="1:15" x14ac:dyDescent="0.35">
      <c r="A372" s="4">
        <v>44296</v>
      </c>
      <c r="B372" s="2" t="s">
        <v>18</v>
      </c>
      <c r="C372" s="2" t="s">
        <v>25</v>
      </c>
      <c r="D372" s="2" t="s">
        <v>5</v>
      </c>
      <c r="E372" s="2" t="s">
        <v>57</v>
      </c>
      <c r="F372" s="8" t="s">
        <v>4</v>
      </c>
      <c r="G372" s="2" t="s">
        <v>54</v>
      </c>
      <c r="H372" s="2">
        <v>1</v>
      </c>
      <c r="I372" s="2">
        <v>4</v>
      </c>
      <c r="J372" s="2" t="s">
        <v>70</v>
      </c>
      <c r="K372" s="2" t="s">
        <v>80</v>
      </c>
      <c r="L372" s="2" t="s">
        <v>11</v>
      </c>
      <c r="M372" s="2">
        <v>1</v>
      </c>
      <c r="N372" s="2" t="s">
        <v>11</v>
      </c>
      <c r="O372" s="2" t="s">
        <v>35</v>
      </c>
    </row>
    <row r="373" spans="1:15" x14ac:dyDescent="0.35">
      <c r="A373" s="4">
        <v>44296</v>
      </c>
      <c r="B373" s="2" t="s">
        <v>18</v>
      </c>
      <c r="C373" s="2" t="s">
        <v>25</v>
      </c>
      <c r="D373" s="2" t="s">
        <v>5</v>
      </c>
      <c r="E373" s="2" t="s">
        <v>57</v>
      </c>
      <c r="F373" s="8" t="s">
        <v>4</v>
      </c>
      <c r="G373" s="2" t="s">
        <v>54</v>
      </c>
      <c r="H373" s="2">
        <v>1</v>
      </c>
      <c r="I373" s="2">
        <v>5</v>
      </c>
      <c r="J373" s="2" t="s">
        <v>70</v>
      </c>
      <c r="K373" s="2" t="s">
        <v>80</v>
      </c>
      <c r="L373" s="2" t="s">
        <v>12</v>
      </c>
      <c r="M373" s="2">
        <v>2</v>
      </c>
      <c r="N373" s="2" t="s">
        <v>12</v>
      </c>
      <c r="O373" s="2" t="s">
        <v>33</v>
      </c>
    </row>
    <row r="374" spans="1:15" x14ac:dyDescent="0.35">
      <c r="A374" s="4">
        <v>44296</v>
      </c>
      <c r="B374" s="2" t="s">
        <v>18</v>
      </c>
      <c r="C374" s="2" t="s">
        <v>25</v>
      </c>
      <c r="D374" s="2" t="s">
        <v>5</v>
      </c>
      <c r="E374" s="2" t="s">
        <v>57</v>
      </c>
      <c r="F374" s="8" t="s">
        <v>4</v>
      </c>
      <c r="G374" s="2" t="s">
        <v>54</v>
      </c>
      <c r="H374" s="2">
        <v>1</v>
      </c>
      <c r="I374" s="2">
        <v>6</v>
      </c>
      <c r="J374" s="2" t="s">
        <v>70</v>
      </c>
      <c r="K374" s="2" t="s">
        <v>80</v>
      </c>
      <c r="L374" s="2" t="s">
        <v>12</v>
      </c>
      <c r="M374" s="2" t="s">
        <v>39</v>
      </c>
      <c r="N374" s="2" t="s">
        <v>11</v>
      </c>
      <c r="O374" s="2" t="s">
        <v>33</v>
      </c>
    </row>
    <row r="375" spans="1:15" x14ac:dyDescent="0.35">
      <c r="A375" s="4">
        <v>44296</v>
      </c>
      <c r="B375" s="2" t="s">
        <v>18</v>
      </c>
      <c r="C375" s="2" t="s">
        <v>25</v>
      </c>
      <c r="D375" s="2" t="s">
        <v>5</v>
      </c>
      <c r="E375" s="2" t="s">
        <v>57</v>
      </c>
      <c r="F375" s="8" t="s">
        <v>4</v>
      </c>
      <c r="G375" s="2" t="s">
        <v>54</v>
      </c>
      <c r="H375" s="2">
        <v>1</v>
      </c>
      <c r="I375" s="2">
        <v>7</v>
      </c>
      <c r="J375" s="2" t="s">
        <v>70</v>
      </c>
      <c r="K375" s="2" t="s">
        <v>80</v>
      </c>
      <c r="L375" s="2" t="s">
        <v>12</v>
      </c>
      <c r="M375" s="2" t="s">
        <v>39</v>
      </c>
      <c r="N375" s="2" t="s">
        <v>11</v>
      </c>
      <c r="O375" s="2" t="s">
        <v>33</v>
      </c>
    </row>
    <row r="376" spans="1:15" x14ac:dyDescent="0.35">
      <c r="A376" s="4">
        <v>44296</v>
      </c>
      <c r="B376" s="2" t="s">
        <v>18</v>
      </c>
      <c r="C376" s="2" t="s">
        <v>25</v>
      </c>
      <c r="D376" s="2" t="s">
        <v>5</v>
      </c>
      <c r="E376" s="2" t="s">
        <v>57</v>
      </c>
      <c r="F376" s="8" t="s">
        <v>4</v>
      </c>
      <c r="G376" s="2" t="s">
        <v>54</v>
      </c>
      <c r="H376" s="2">
        <v>1</v>
      </c>
      <c r="I376" s="2">
        <v>8</v>
      </c>
      <c r="J376" s="2" t="s">
        <v>70</v>
      </c>
      <c r="K376" s="2" t="s">
        <v>80</v>
      </c>
      <c r="L376" s="2" t="s">
        <v>12</v>
      </c>
      <c r="M376" s="2">
        <v>2</v>
      </c>
      <c r="N376" s="2" t="s">
        <v>11</v>
      </c>
      <c r="O376" s="2" t="s">
        <v>35</v>
      </c>
    </row>
    <row r="377" spans="1:15" x14ac:dyDescent="0.35">
      <c r="A377" s="4">
        <v>44296</v>
      </c>
      <c r="B377" s="2" t="s">
        <v>18</v>
      </c>
      <c r="C377" s="2" t="s">
        <v>25</v>
      </c>
      <c r="D377" s="2" t="s">
        <v>5</v>
      </c>
      <c r="E377" s="2" t="s">
        <v>57</v>
      </c>
      <c r="F377" s="8" t="s">
        <v>4</v>
      </c>
      <c r="G377" s="2" t="s">
        <v>54</v>
      </c>
      <c r="H377" s="2">
        <v>1</v>
      </c>
      <c r="I377" s="2">
        <v>9</v>
      </c>
      <c r="J377" s="2" t="s">
        <v>70</v>
      </c>
      <c r="K377" s="2" t="s">
        <v>80</v>
      </c>
      <c r="L377" s="2" t="s">
        <v>11</v>
      </c>
      <c r="M377" s="2">
        <v>2</v>
      </c>
      <c r="N377" s="2" t="s">
        <v>12</v>
      </c>
      <c r="O377" s="2" t="s">
        <v>35</v>
      </c>
    </row>
    <row r="378" spans="1:15" x14ac:dyDescent="0.35">
      <c r="A378" s="4">
        <v>44296</v>
      </c>
      <c r="B378" s="2" t="s">
        <v>18</v>
      </c>
      <c r="C378" s="2" t="s">
        <v>25</v>
      </c>
      <c r="D378" s="2" t="s">
        <v>5</v>
      </c>
      <c r="E378" s="2" t="s">
        <v>57</v>
      </c>
      <c r="F378" s="8" t="s">
        <v>4</v>
      </c>
      <c r="G378" s="2" t="s">
        <v>54</v>
      </c>
      <c r="H378" s="2">
        <v>1</v>
      </c>
      <c r="I378" s="2">
        <v>10</v>
      </c>
      <c r="J378" s="2" t="s">
        <v>70</v>
      </c>
      <c r="K378" s="2" t="s">
        <v>80</v>
      </c>
      <c r="L378" s="2" t="s">
        <v>11</v>
      </c>
      <c r="M378" s="2">
        <v>1</v>
      </c>
      <c r="N378" s="2" t="s">
        <v>11</v>
      </c>
      <c r="O378" s="2" t="s">
        <v>33</v>
      </c>
    </row>
    <row r="379" spans="1:15" x14ac:dyDescent="0.35">
      <c r="A379" s="4">
        <v>44296</v>
      </c>
      <c r="B379" s="2" t="s">
        <v>18</v>
      </c>
      <c r="C379" s="2" t="s">
        <v>25</v>
      </c>
      <c r="D379" s="2" t="s">
        <v>5</v>
      </c>
      <c r="E379" s="2" t="s">
        <v>57</v>
      </c>
      <c r="F379" s="8" t="s">
        <v>4</v>
      </c>
      <c r="G379" s="2" t="s">
        <v>54</v>
      </c>
      <c r="H379" s="2">
        <v>1</v>
      </c>
      <c r="I379" s="2">
        <v>11</v>
      </c>
      <c r="J379" s="2" t="s">
        <v>70</v>
      </c>
      <c r="K379" s="2" t="s">
        <v>80</v>
      </c>
      <c r="L379" s="2" t="s">
        <v>11</v>
      </c>
      <c r="M379" s="2">
        <v>1</v>
      </c>
      <c r="N379" s="2" t="s">
        <v>11</v>
      </c>
      <c r="O379" s="2" t="s">
        <v>33</v>
      </c>
    </row>
    <row r="380" spans="1:15" x14ac:dyDescent="0.35">
      <c r="A380" s="4">
        <v>44296</v>
      </c>
      <c r="B380" s="2" t="s">
        <v>18</v>
      </c>
      <c r="C380" s="2" t="s">
        <v>25</v>
      </c>
      <c r="D380" s="2" t="s">
        <v>5</v>
      </c>
      <c r="E380" s="2" t="s">
        <v>57</v>
      </c>
      <c r="F380" s="8" t="s">
        <v>4</v>
      </c>
      <c r="G380" s="2" t="s">
        <v>54</v>
      </c>
      <c r="H380" s="2">
        <v>1</v>
      </c>
      <c r="I380" s="2">
        <v>12</v>
      </c>
      <c r="J380" s="2" t="s">
        <v>70</v>
      </c>
      <c r="K380" s="2" t="s">
        <v>80</v>
      </c>
      <c r="L380" s="2" t="s">
        <v>11</v>
      </c>
      <c r="M380" s="2">
        <v>2</v>
      </c>
      <c r="N380" s="2" t="s">
        <v>11</v>
      </c>
      <c r="O380" s="2" t="s">
        <v>33</v>
      </c>
    </row>
    <row r="381" spans="1:15" x14ac:dyDescent="0.35">
      <c r="A381" s="4">
        <v>44296</v>
      </c>
      <c r="B381" s="2" t="s">
        <v>18</v>
      </c>
      <c r="C381" s="2" t="s">
        <v>25</v>
      </c>
      <c r="D381" s="2" t="s">
        <v>5</v>
      </c>
      <c r="E381" s="2" t="s">
        <v>57</v>
      </c>
      <c r="F381" s="8" t="s">
        <v>4</v>
      </c>
      <c r="G381" s="2" t="s">
        <v>54</v>
      </c>
      <c r="H381" s="2">
        <v>1</v>
      </c>
      <c r="I381" s="2">
        <v>13</v>
      </c>
      <c r="J381" s="2" t="s">
        <v>70</v>
      </c>
      <c r="K381" s="2" t="s">
        <v>80</v>
      </c>
      <c r="L381" s="2" t="s">
        <v>12</v>
      </c>
      <c r="M381" s="2">
        <v>2</v>
      </c>
      <c r="N381" s="2" t="s">
        <v>12</v>
      </c>
      <c r="O381" s="2" t="s">
        <v>33</v>
      </c>
    </row>
    <row r="382" spans="1:15" x14ac:dyDescent="0.35">
      <c r="A382" s="4">
        <v>44296</v>
      </c>
      <c r="B382" s="2" t="s">
        <v>18</v>
      </c>
      <c r="C382" s="2" t="s">
        <v>25</v>
      </c>
      <c r="D382" s="2" t="s">
        <v>5</v>
      </c>
      <c r="E382" s="2" t="s">
        <v>57</v>
      </c>
      <c r="F382" s="8" t="s">
        <v>4</v>
      </c>
      <c r="G382" s="2" t="s">
        <v>54</v>
      </c>
      <c r="H382" s="2">
        <v>1</v>
      </c>
      <c r="I382" s="2">
        <v>14</v>
      </c>
      <c r="J382" s="2" t="s">
        <v>70</v>
      </c>
      <c r="K382" s="2" t="s">
        <v>80</v>
      </c>
      <c r="L382" s="2" t="s">
        <v>12</v>
      </c>
      <c r="M382" s="2">
        <v>1</v>
      </c>
      <c r="N382" s="2" t="s">
        <v>12</v>
      </c>
      <c r="O382" s="2" t="s">
        <v>33</v>
      </c>
    </row>
    <row r="383" spans="1:15" x14ac:dyDescent="0.35">
      <c r="A383" s="4">
        <v>44296</v>
      </c>
      <c r="B383" s="2" t="s">
        <v>18</v>
      </c>
      <c r="C383" s="2" t="s">
        <v>25</v>
      </c>
      <c r="D383" s="2" t="s">
        <v>5</v>
      </c>
      <c r="E383" s="2" t="s">
        <v>57</v>
      </c>
      <c r="F383" s="8" t="s">
        <v>4</v>
      </c>
      <c r="G383" s="2" t="s">
        <v>54</v>
      </c>
      <c r="H383" s="2">
        <v>1</v>
      </c>
      <c r="I383" s="2">
        <v>15</v>
      </c>
      <c r="J383" s="2" t="s">
        <v>70</v>
      </c>
      <c r="K383" s="2" t="s">
        <v>80</v>
      </c>
      <c r="L383" s="2" t="s">
        <v>12</v>
      </c>
      <c r="M383" s="2">
        <v>1</v>
      </c>
      <c r="N383" s="2" t="s">
        <v>11</v>
      </c>
      <c r="O383" s="2" t="s">
        <v>35</v>
      </c>
    </row>
    <row r="384" spans="1:15" x14ac:dyDescent="0.35">
      <c r="A384" s="4">
        <v>44296</v>
      </c>
      <c r="B384" s="2" t="s">
        <v>18</v>
      </c>
      <c r="C384" s="2" t="s">
        <v>25</v>
      </c>
      <c r="D384" s="2" t="s">
        <v>5</v>
      </c>
      <c r="E384" s="2" t="s">
        <v>57</v>
      </c>
      <c r="F384" s="8" t="s">
        <v>4</v>
      </c>
      <c r="G384" s="2" t="s">
        <v>54</v>
      </c>
      <c r="H384" s="2">
        <v>1</v>
      </c>
      <c r="I384" s="2">
        <v>16</v>
      </c>
      <c r="J384" s="2" t="s">
        <v>70</v>
      </c>
      <c r="K384" s="2" t="s">
        <v>80</v>
      </c>
      <c r="L384" s="2" t="s">
        <v>12</v>
      </c>
      <c r="M384" s="2">
        <v>1</v>
      </c>
      <c r="N384" s="2" t="s">
        <v>12</v>
      </c>
      <c r="O384" s="2" t="s">
        <v>33</v>
      </c>
    </row>
    <row r="385" spans="1:15" x14ac:dyDescent="0.35">
      <c r="A385" s="4">
        <v>44296</v>
      </c>
      <c r="B385" s="2" t="s">
        <v>18</v>
      </c>
      <c r="C385" s="2" t="s">
        <v>25</v>
      </c>
      <c r="D385" s="2" t="s">
        <v>5</v>
      </c>
      <c r="E385" s="2" t="s">
        <v>57</v>
      </c>
      <c r="F385" s="8" t="s">
        <v>4</v>
      </c>
      <c r="G385" s="2" t="s">
        <v>54</v>
      </c>
      <c r="H385" s="2">
        <v>1</v>
      </c>
      <c r="I385" s="2">
        <v>17</v>
      </c>
      <c r="J385" s="2" t="s">
        <v>70</v>
      </c>
      <c r="K385" s="2" t="s">
        <v>80</v>
      </c>
      <c r="L385" s="2" t="s">
        <v>11</v>
      </c>
      <c r="M385" s="2">
        <v>1</v>
      </c>
      <c r="N385" s="2" t="s">
        <v>12</v>
      </c>
      <c r="O385" s="2" t="s">
        <v>35</v>
      </c>
    </row>
    <row r="386" spans="1:15" x14ac:dyDescent="0.35">
      <c r="A386" s="4">
        <v>44296</v>
      </c>
      <c r="B386" s="2" t="s">
        <v>18</v>
      </c>
      <c r="C386" s="2" t="s">
        <v>25</v>
      </c>
      <c r="D386" s="2" t="s">
        <v>5</v>
      </c>
      <c r="E386" s="2" t="s">
        <v>57</v>
      </c>
      <c r="F386" s="8" t="s">
        <v>4</v>
      </c>
      <c r="G386" s="2" t="s">
        <v>54</v>
      </c>
      <c r="H386" s="2">
        <v>1</v>
      </c>
      <c r="I386" s="2">
        <v>18</v>
      </c>
      <c r="J386" s="2" t="s">
        <v>70</v>
      </c>
      <c r="K386" s="2" t="s">
        <v>80</v>
      </c>
      <c r="L386" s="2" t="s">
        <v>11</v>
      </c>
      <c r="M386" s="2">
        <v>1</v>
      </c>
      <c r="N386" s="2" t="s">
        <v>11</v>
      </c>
      <c r="O386" s="2" t="s">
        <v>33</v>
      </c>
    </row>
    <row r="387" spans="1:15" x14ac:dyDescent="0.35">
      <c r="A387" s="4">
        <v>44296</v>
      </c>
      <c r="B387" s="2" t="s">
        <v>18</v>
      </c>
      <c r="C387" s="2" t="s">
        <v>25</v>
      </c>
      <c r="D387" s="2" t="s">
        <v>5</v>
      </c>
      <c r="E387" s="2" t="s">
        <v>57</v>
      </c>
      <c r="F387" s="8" t="s">
        <v>4</v>
      </c>
      <c r="G387" s="2" t="s">
        <v>54</v>
      </c>
      <c r="H387" s="2">
        <v>1</v>
      </c>
      <c r="I387" s="2">
        <v>19</v>
      </c>
      <c r="J387" s="2" t="s">
        <v>70</v>
      </c>
      <c r="K387" s="2" t="s">
        <v>80</v>
      </c>
      <c r="L387" s="2" t="s">
        <v>11</v>
      </c>
      <c r="M387" s="2">
        <v>1</v>
      </c>
      <c r="N387" s="2" t="s">
        <v>12</v>
      </c>
      <c r="O387" s="2" t="s">
        <v>35</v>
      </c>
    </row>
    <row r="388" spans="1:15" x14ac:dyDescent="0.35">
      <c r="A388" s="4">
        <v>44296</v>
      </c>
      <c r="B388" s="2" t="s">
        <v>18</v>
      </c>
      <c r="C388" s="2" t="s">
        <v>25</v>
      </c>
      <c r="D388" s="2" t="s">
        <v>5</v>
      </c>
      <c r="E388" s="2" t="s">
        <v>57</v>
      </c>
      <c r="F388" s="8" t="s">
        <v>4</v>
      </c>
      <c r="G388" s="2" t="s">
        <v>54</v>
      </c>
      <c r="H388" s="2">
        <v>1</v>
      </c>
      <c r="I388" s="2">
        <v>20</v>
      </c>
      <c r="J388" s="2" t="s">
        <v>70</v>
      </c>
      <c r="K388" s="2" t="s">
        <v>80</v>
      </c>
      <c r="L388" s="2" t="s">
        <v>11</v>
      </c>
      <c r="M388" s="2">
        <v>1</v>
      </c>
      <c r="N388" s="2" t="s">
        <v>11</v>
      </c>
      <c r="O388" s="2" t="s">
        <v>33</v>
      </c>
    </row>
    <row r="389" spans="1:15" x14ac:dyDescent="0.35">
      <c r="A389" s="4">
        <v>44296</v>
      </c>
      <c r="B389" s="2" t="s">
        <v>18</v>
      </c>
      <c r="C389" s="2" t="s">
        <v>25</v>
      </c>
      <c r="D389" s="2" t="s">
        <v>5</v>
      </c>
      <c r="E389" s="2" t="s">
        <v>57</v>
      </c>
      <c r="F389" s="2" t="s">
        <v>4</v>
      </c>
      <c r="G389" s="2" t="s">
        <v>54</v>
      </c>
      <c r="H389" s="2">
        <v>2</v>
      </c>
      <c r="I389" s="2">
        <v>1</v>
      </c>
      <c r="J389" s="2" t="s">
        <v>70</v>
      </c>
      <c r="K389" s="2" t="s">
        <v>80</v>
      </c>
      <c r="L389" s="2" t="s">
        <v>12</v>
      </c>
      <c r="M389" s="2">
        <v>2</v>
      </c>
      <c r="N389" s="2" t="s">
        <v>11</v>
      </c>
      <c r="O389" s="2" t="s">
        <v>35</v>
      </c>
    </row>
    <row r="390" spans="1:15" x14ac:dyDescent="0.35">
      <c r="A390" s="4">
        <v>44296</v>
      </c>
      <c r="B390" s="2" t="s">
        <v>18</v>
      </c>
      <c r="C390" s="2" t="s">
        <v>25</v>
      </c>
      <c r="D390" s="2" t="s">
        <v>5</v>
      </c>
      <c r="E390" s="2" t="s">
        <v>57</v>
      </c>
      <c r="F390" s="2" t="s">
        <v>4</v>
      </c>
      <c r="G390" s="2" t="s">
        <v>54</v>
      </c>
      <c r="H390" s="2">
        <v>2</v>
      </c>
      <c r="I390" s="2">
        <v>2</v>
      </c>
      <c r="J390" s="2" t="s">
        <v>70</v>
      </c>
      <c r="K390" s="2" t="s">
        <v>80</v>
      </c>
      <c r="L390" s="2" t="s">
        <v>12</v>
      </c>
      <c r="M390" s="2">
        <v>1</v>
      </c>
      <c r="N390" s="2" t="s">
        <v>12</v>
      </c>
      <c r="O390" s="2" t="s">
        <v>35</v>
      </c>
    </row>
    <row r="391" spans="1:15" x14ac:dyDescent="0.35">
      <c r="A391" s="4">
        <v>44296</v>
      </c>
      <c r="B391" s="2" t="s">
        <v>18</v>
      </c>
      <c r="C391" s="2" t="s">
        <v>25</v>
      </c>
      <c r="D391" s="2" t="s">
        <v>5</v>
      </c>
      <c r="E391" s="2" t="s">
        <v>57</v>
      </c>
      <c r="F391" s="2" t="s">
        <v>4</v>
      </c>
      <c r="G391" s="2" t="s">
        <v>54</v>
      </c>
      <c r="H391" s="2">
        <v>2</v>
      </c>
      <c r="I391" s="2">
        <v>3</v>
      </c>
      <c r="J391" s="2" t="s">
        <v>70</v>
      </c>
      <c r="K391" s="2" t="s">
        <v>80</v>
      </c>
      <c r="L391" s="2" t="s">
        <v>12</v>
      </c>
      <c r="M391" s="2">
        <v>2</v>
      </c>
      <c r="N391" s="2" t="s">
        <v>12</v>
      </c>
      <c r="O391" s="2" t="s">
        <v>33</v>
      </c>
    </row>
    <row r="392" spans="1:15" hidden="1" x14ac:dyDescent="0.35">
      <c r="A392" s="4">
        <v>44296</v>
      </c>
      <c r="B392" s="2" t="s">
        <v>18</v>
      </c>
      <c r="C392" s="2" t="s">
        <v>25</v>
      </c>
      <c r="D392" s="2" t="s">
        <v>5</v>
      </c>
      <c r="E392" s="2" t="s">
        <v>57</v>
      </c>
      <c r="F392" s="2" t="s">
        <v>4</v>
      </c>
      <c r="G392" s="2" t="s">
        <v>54</v>
      </c>
      <c r="H392" s="2">
        <v>2</v>
      </c>
      <c r="I392" s="2">
        <v>4</v>
      </c>
      <c r="J392" s="2" t="s">
        <v>70</v>
      </c>
      <c r="K392" s="2" t="s">
        <v>80</v>
      </c>
      <c r="L392" s="2" t="s">
        <v>12</v>
      </c>
      <c r="M392" s="2">
        <v>1</v>
      </c>
      <c r="N392" s="2" t="s">
        <v>40</v>
      </c>
      <c r="O392" s="2" t="s">
        <v>40</v>
      </c>
    </row>
    <row r="393" spans="1:15" x14ac:dyDescent="0.35">
      <c r="A393" s="4">
        <v>44296</v>
      </c>
      <c r="B393" s="2" t="s">
        <v>18</v>
      </c>
      <c r="C393" s="2" t="s">
        <v>25</v>
      </c>
      <c r="D393" s="2" t="s">
        <v>5</v>
      </c>
      <c r="E393" s="2" t="s">
        <v>57</v>
      </c>
      <c r="F393" s="2" t="s">
        <v>4</v>
      </c>
      <c r="G393" s="2" t="s">
        <v>54</v>
      </c>
      <c r="H393" s="2">
        <v>2</v>
      </c>
      <c r="I393" s="2">
        <v>5</v>
      </c>
      <c r="J393" s="2" t="s">
        <v>70</v>
      </c>
      <c r="K393" s="2" t="s">
        <v>80</v>
      </c>
      <c r="L393" s="2" t="s">
        <v>12</v>
      </c>
      <c r="M393" s="2">
        <v>2</v>
      </c>
      <c r="N393" s="2" t="s">
        <v>11</v>
      </c>
      <c r="O393" s="2" t="s">
        <v>35</v>
      </c>
    </row>
    <row r="394" spans="1:15" hidden="1" x14ac:dyDescent="0.35">
      <c r="A394" s="4">
        <v>44296</v>
      </c>
      <c r="B394" s="2" t="s">
        <v>18</v>
      </c>
      <c r="C394" s="2" t="s">
        <v>25</v>
      </c>
      <c r="D394" s="2" t="s">
        <v>5</v>
      </c>
      <c r="E394" s="2" t="s">
        <v>57</v>
      </c>
      <c r="F394" s="2" t="s">
        <v>4</v>
      </c>
      <c r="G394" s="2" t="s">
        <v>54</v>
      </c>
      <c r="H394" s="2">
        <v>2</v>
      </c>
      <c r="I394" s="2">
        <v>6</v>
      </c>
      <c r="J394" s="2" t="s">
        <v>70</v>
      </c>
      <c r="K394" s="2" t="s">
        <v>80</v>
      </c>
      <c r="L394" s="2" t="s">
        <v>11</v>
      </c>
      <c r="M394" s="2">
        <v>2</v>
      </c>
      <c r="N394" s="2" t="s">
        <v>40</v>
      </c>
      <c r="O394" s="2" t="s">
        <v>40</v>
      </c>
    </row>
    <row r="395" spans="1:15" x14ac:dyDescent="0.35">
      <c r="A395" s="4">
        <v>44296</v>
      </c>
      <c r="B395" s="2" t="s">
        <v>18</v>
      </c>
      <c r="C395" s="2" t="s">
        <v>25</v>
      </c>
      <c r="D395" s="2" t="s">
        <v>5</v>
      </c>
      <c r="E395" s="2" t="s">
        <v>57</v>
      </c>
      <c r="F395" s="2" t="s">
        <v>4</v>
      </c>
      <c r="G395" s="2" t="s">
        <v>54</v>
      </c>
      <c r="H395" s="2">
        <v>2</v>
      </c>
      <c r="I395" s="2">
        <v>7</v>
      </c>
      <c r="J395" s="2" t="s">
        <v>70</v>
      </c>
      <c r="K395" s="2" t="s">
        <v>80</v>
      </c>
      <c r="L395" s="2" t="s">
        <v>11</v>
      </c>
      <c r="M395" s="2" t="s">
        <v>39</v>
      </c>
      <c r="N395" s="2" t="s">
        <v>12</v>
      </c>
      <c r="O395" s="2" t="s">
        <v>33</v>
      </c>
    </row>
    <row r="396" spans="1:15" x14ac:dyDescent="0.35">
      <c r="A396" s="4">
        <v>44296</v>
      </c>
      <c r="B396" s="2" t="s">
        <v>18</v>
      </c>
      <c r="C396" s="2" t="s">
        <v>25</v>
      </c>
      <c r="D396" s="2" t="s">
        <v>5</v>
      </c>
      <c r="E396" s="2" t="s">
        <v>57</v>
      </c>
      <c r="F396" s="2" t="s">
        <v>4</v>
      </c>
      <c r="G396" s="2" t="s">
        <v>54</v>
      </c>
      <c r="H396" s="2">
        <v>2</v>
      </c>
      <c r="I396" s="2">
        <v>8</v>
      </c>
      <c r="J396" s="2" t="s">
        <v>70</v>
      </c>
      <c r="K396" s="2" t="s">
        <v>80</v>
      </c>
      <c r="L396" s="2" t="s">
        <v>11</v>
      </c>
      <c r="M396" s="2">
        <v>2</v>
      </c>
      <c r="N396" s="2" t="s">
        <v>12</v>
      </c>
      <c r="O396" s="2" t="s">
        <v>35</v>
      </c>
    </row>
    <row r="397" spans="1:15" x14ac:dyDescent="0.35">
      <c r="A397" s="4">
        <v>44296</v>
      </c>
      <c r="B397" s="2" t="s">
        <v>18</v>
      </c>
      <c r="C397" s="2" t="s">
        <v>25</v>
      </c>
      <c r="D397" s="2" t="s">
        <v>5</v>
      </c>
      <c r="E397" s="2" t="s">
        <v>57</v>
      </c>
      <c r="F397" s="2" t="s">
        <v>4</v>
      </c>
      <c r="G397" s="2" t="s">
        <v>54</v>
      </c>
      <c r="H397" s="2">
        <v>2</v>
      </c>
      <c r="I397" s="2">
        <v>9</v>
      </c>
      <c r="J397" s="2" t="s">
        <v>70</v>
      </c>
      <c r="K397" s="2" t="s">
        <v>80</v>
      </c>
      <c r="L397" s="2" t="s">
        <v>11</v>
      </c>
      <c r="M397" s="2">
        <v>1</v>
      </c>
      <c r="N397" s="2" t="s">
        <v>11</v>
      </c>
      <c r="O397" s="2" t="s">
        <v>35</v>
      </c>
    </row>
    <row r="398" spans="1:15" x14ac:dyDescent="0.35">
      <c r="A398" s="4">
        <v>44296</v>
      </c>
      <c r="B398" s="2" t="s">
        <v>18</v>
      </c>
      <c r="C398" s="2" t="s">
        <v>25</v>
      </c>
      <c r="D398" s="2" t="s">
        <v>5</v>
      </c>
      <c r="E398" s="2" t="s">
        <v>57</v>
      </c>
      <c r="F398" s="2" t="s">
        <v>4</v>
      </c>
      <c r="G398" s="2" t="s">
        <v>54</v>
      </c>
      <c r="H398" s="2">
        <v>2</v>
      </c>
      <c r="I398" s="2">
        <v>10</v>
      </c>
      <c r="J398" s="2" t="s">
        <v>70</v>
      </c>
      <c r="K398" s="2" t="s">
        <v>80</v>
      </c>
      <c r="L398" s="2" t="s">
        <v>11</v>
      </c>
      <c r="M398" s="2">
        <v>1</v>
      </c>
      <c r="N398" s="2" t="s">
        <v>11</v>
      </c>
      <c r="O398" s="2" t="s">
        <v>35</v>
      </c>
    </row>
    <row r="399" spans="1:15" x14ac:dyDescent="0.35">
      <c r="A399" s="4">
        <v>44296</v>
      </c>
      <c r="B399" s="2" t="s">
        <v>18</v>
      </c>
      <c r="C399" s="2" t="s">
        <v>25</v>
      </c>
      <c r="D399" s="2" t="s">
        <v>5</v>
      </c>
      <c r="E399" s="2" t="s">
        <v>57</v>
      </c>
      <c r="F399" s="2" t="s">
        <v>4</v>
      </c>
      <c r="G399" s="2" t="s">
        <v>54</v>
      </c>
      <c r="H399" s="2">
        <v>2</v>
      </c>
      <c r="I399" s="2">
        <v>11</v>
      </c>
      <c r="J399" s="2" t="s">
        <v>70</v>
      </c>
      <c r="K399" s="2" t="s">
        <v>80</v>
      </c>
      <c r="L399" s="2" t="s">
        <v>12</v>
      </c>
      <c r="M399" s="2" t="s">
        <v>39</v>
      </c>
      <c r="N399" s="2" t="s">
        <v>11</v>
      </c>
      <c r="O399" s="2" t="s">
        <v>33</v>
      </c>
    </row>
    <row r="400" spans="1:15" x14ac:dyDescent="0.35">
      <c r="A400" s="4">
        <v>44296</v>
      </c>
      <c r="B400" s="2" t="s">
        <v>18</v>
      </c>
      <c r="C400" s="2" t="s">
        <v>25</v>
      </c>
      <c r="D400" s="2" t="s">
        <v>5</v>
      </c>
      <c r="E400" s="2" t="s">
        <v>57</v>
      </c>
      <c r="F400" s="2" t="s">
        <v>4</v>
      </c>
      <c r="G400" s="2" t="s">
        <v>54</v>
      </c>
      <c r="H400" s="2">
        <v>2</v>
      </c>
      <c r="I400" s="2">
        <v>12</v>
      </c>
      <c r="J400" s="2" t="s">
        <v>70</v>
      </c>
      <c r="K400" s="2" t="s">
        <v>80</v>
      </c>
      <c r="L400" s="2" t="s">
        <v>12</v>
      </c>
      <c r="M400" s="2">
        <v>1</v>
      </c>
      <c r="N400" s="2" t="s">
        <v>12</v>
      </c>
      <c r="O400" s="2" t="s">
        <v>33</v>
      </c>
    </row>
    <row r="401" spans="1:15" x14ac:dyDescent="0.35">
      <c r="A401" s="4">
        <v>44296</v>
      </c>
      <c r="B401" s="2" t="s">
        <v>18</v>
      </c>
      <c r="C401" s="2" t="s">
        <v>25</v>
      </c>
      <c r="D401" s="2" t="s">
        <v>5</v>
      </c>
      <c r="E401" s="2" t="s">
        <v>57</v>
      </c>
      <c r="F401" s="2" t="s">
        <v>4</v>
      </c>
      <c r="G401" s="2" t="s">
        <v>54</v>
      </c>
      <c r="H401" s="2">
        <v>2</v>
      </c>
      <c r="I401" s="2">
        <v>13</v>
      </c>
      <c r="J401" s="2" t="s">
        <v>70</v>
      </c>
      <c r="K401" s="2" t="s">
        <v>80</v>
      </c>
      <c r="L401" s="2" t="s">
        <v>12</v>
      </c>
      <c r="M401" s="2">
        <v>2</v>
      </c>
      <c r="N401" s="2" t="s">
        <v>11</v>
      </c>
      <c r="O401" s="2" t="s">
        <v>33</v>
      </c>
    </row>
    <row r="402" spans="1:15" x14ac:dyDescent="0.35">
      <c r="A402" s="4">
        <v>44296</v>
      </c>
      <c r="B402" s="2" t="s">
        <v>18</v>
      </c>
      <c r="C402" s="2" t="s">
        <v>25</v>
      </c>
      <c r="D402" s="2" t="s">
        <v>5</v>
      </c>
      <c r="E402" s="2" t="s">
        <v>57</v>
      </c>
      <c r="F402" s="2" t="s">
        <v>4</v>
      </c>
      <c r="G402" s="2" t="s">
        <v>54</v>
      </c>
      <c r="H402" s="2">
        <v>2</v>
      </c>
      <c r="I402" s="2">
        <v>14</v>
      </c>
      <c r="J402" s="2" t="s">
        <v>70</v>
      </c>
      <c r="K402" s="2" t="s">
        <v>80</v>
      </c>
      <c r="L402" s="2" t="s">
        <v>12</v>
      </c>
      <c r="M402" s="2">
        <v>2</v>
      </c>
      <c r="N402" s="2" t="s">
        <v>11</v>
      </c>
      <c r="O402" s="2" t="s">
        <v>33</v>
      </c>
    </row>
    <row r="403" spans="1:15" x14ac:dyDescent="0.35">
      <c r="A403" s="4">
        <v>44296</v>
      </c>
      <c r="B403" s="2" t="s">
        <v>18</v>
      </c>
      <c r="C403" s="2" t="s">
        <v>25</v>
      </c>
      <c r="D403" s="2" t="s">
        <v>5</v>
      </c>
      <c r="E403" s="2" t="s">
        <v>57</v>
      </c>
      <c r="F403" s="2" t="s">
        <v>4</v>
      </c>
      <c r="G403" s="2" t="s">
        <v>54</v>
      </c>
      <c r="H403" s="2">
        <v>2</v>
      </c>
      <c r="I403" s="2">
        <v>15</v>
      </c>
      <c r="J403" s="2" t="s">
        <v>70</v>
      </c>
      <c r="K403" s="2" t="s">
        <v>80</v>
      </c>
      <c r="L403" s="2" t="s">
        <v>11</v>
      </c>
      <c r="M403" s="2">
        <v>1</v>
      </c>
      <c r="N403" s="2" t="s">
        <v>11</v>
      </c>
      <c r="O403" s="2" t="s">
        <v>35</v>
      </c>
    </row>
    <row r="404" spans="1:15" x14ac:dyDescent="0.35">
      <c r="A404" s="4">
        <v>44296</v>
      </c>
      <c r="B404" s="2" t="s">
        <v>18</v>
      </c>
      <c r="C404" s="2" t="s">
        <v>25</v>
      </c>
      <c r="D404" s="2" t="s">
        <v>5</v>
      </c>
      <c r="E404" s="2" t="s">
        <v>57</v>
      </c>
      <c r="F404" s="2" t="s">
        <v>4</v>
      </c>
      <c r="G404" s="2" t="s">
        <v>54</v>
      </c>
      <c r="H404" s="2">
        <v>2</v>
      </c>
      <c r="I404" s="2">
        <v>16</v>
      </c>
      <c r="J404" s="2" t="s">
        <v>70</v>
      </c>
      <c r="K404" s="2" t="s">
        <v>80</v>
      </c>
      <c r="L404" s="2" t="s">
        <v>11</v>
      </c>
      <c r="M404" s="2">
        <v>1</v>
      </c>
      <c r="N404" s="2" t="s">
        <v>11</v>
      </c>
      <c r="O404" s="2" t="s">
        <v>35</v>
      </c>
    </row>
    <row r="405" spans="1:15" x14ac:dyDescent="0.35">
      <c r="A405" s="4">
        <v>44296</v>
      </c>
      <c r="B405" s="2" t="s">
        <v>18</v>
      </c>
      <c r="C405" s="2" t="s">
        <v>25</v>
      </c>
      <c r="D405" s="2" t="s">
        <v>5</v>
      </c>
      <c r="E405" s="2" t="s">
        <v>57</v>
      </c>
      <c r="F405" s="2" t="s">
        <v>4</v>
      </c>
      <c r="G405" s="2" t="s">
        <v>54</v>
      </c>
      <c r="H405" s="2">
        <v>2</v>
      </c>
      <c r="I405" s="2">
        <v>17</v>
      </c>
      <c r="J405" s="2" t="s">
        <v>70</v>
      </c>
      <c r="K405" s="2" t="s">
        <v>80</v>
      </c>
      <c r="L405" s="2" t="s">
        <v>11</v>
      </c>
      <c r="M405" s="2">
        <v>1</v>
      </c>
      <c r="N405" s="2" t="s">
        <v>11</v>
      </c>
      <c r="O405" s="2" t="s">
        <v>35</v>
      </c>
    </row>
    <row r="406" spans="1:15" x14ac:dyDescent="0.35">
      <c r="A406" s="4">
        <v>44296</v>
      </c>
      <c r="B406" s="2" t="s">
        <v>18</v>
      </c>
      <c r="C406" s="2" t="s">
        <v>25</v>
      </c>
      <c r="D406" s="2" t="s">
        <v>5</v>
      </c>
      <c r="E406" s="2" t="s">
        <v>57</v>
      </c>
      <c r="F406" s="2" t="s">
        <v>4</v>
      </c>
      <c r="G406" s="2" t="s">
        <v>54</v>
      </c>
      <c r="H406" s="2">
        <v>2</v>
      </c>
      <c r="I406" s="2">
        <v>18</v>
      </c>
      <c r="J406" s="2" t="s">
        <v>70</v>
      </c>
      <c r="K406" s="2" t="s">
        <v>80</v>
      </c>
      <c r="L406" s="2" t="s">
        <v>11</v>
      </c>
      <c r="M406" s="2" t="s">
        <v>39</v>
      </c>
      <c r="N406" s="2" t="s">
        <v>12</v>
      </c>
      <c r="O406" s="2" t="s">
        <v>33</v>
      </c>
    </row>
    <row r="407" spans="1:15" x14ac:dyDescent="0.35">
      <c r="A407" s="4">
        <v>44296</v>
      </c>
      <c r="B407" s="2" t="s">
        <v>18</v>
      </c>
      <c r="C407" s="2" t="s">
        <v>25</v>
      </c>
      <c r="D407" s="2" t="s">
        <v>5</v>
      </c>
      <c r="E407" s="2" t="s">
        <v>57</v>
      </c>
      <c r="F407" s="2" t="s">
        <v>4</v>
      </c>
      <c r="G407" s="2" t="s">
        <v>54</v>
      </c>
      <c r="H407" s="2">
        <v>2</v>
      </c>
      <c r="I407" s="2">
        <v>19</v>
      </c>
      <c r="J407" s="2" t="s">
        <v>70</v>
      </c>
      <c r="K407" s="2" t="s">
        <v>80</v>
      </c>
      <c r="L407" s="2" t="s">
        <v>12</v>
      </c>
      <c r="M407" s="2">
        <v>1</v>
      </c>
      <c r="N407" s="2" t="s">
        <v>12</v>
      </c>
      <c r="O407" s="2" t="s">
        <v>33</v>
      </c>
    </row>
    <row r="408" spans="1:15" x14ac:dyDescent="0.35">
      <c r="A408" s="4">
        <v>44296</v>
      </c>
      <c r="B408" s="2" t="s">
        <v>18</v>
      </c>
      <c r="C408" s="2" t="s">
        <v>25</v>
      </c>
      <c r="D408" s="2" t="s">
        <v>5</v>
      </c>
      <c r="E408" s="2" t="s">
        <v>57</v>
      </c>
      <c r="F408" s="2" t="s">
        <v>4</v>
      </c>
      <c r="G408" s="2" t="s">
        <v>54</v>
      </c>
      <c r="H408" s="2">
        <v>2</v>
      </c>
      <c r="I408" s="2">
        <v>20</v>
      </c>
      <c r="J408" s="2" t="s">
        <v>70</v>
      </c>
      <c r="K408" s="2" t="s">
        <v>80</v>
      </c>
      <c r="L408" s="2" t="s">
        <v>12</v>
      </c>
      <c r="M408" s="2" t="s">
        <v>39</v>
      </c>
      <c r="N408" s="2" t="s">
        <v>11</v>
      </c>
      <c r="O408" s="2" t="s">
        <v>33</v>
      </c>
    </row>
    <row r="409" spans="1:15" x14ac:dyDescent="0.35">
      <c r="A409" s="4">
        <v>44296</v>
      </c>
      <c r="B409" s="2" t="s">
        <v>18</v>
      </c>
      <c r="C409" s="2" t="s">
        <v>25</v>
      </c>
      <c r="D409" s="2" t="s">
        <v>5</v>
      </c>
      <c r="E409" s="2" t="s">
        <v>57</v>
      </c>
      <c r="F409" s="2" t="s">
        <v>4</v>
      </c>
      <c r="G409" s="2" t="s">
        <v>54</v>
      </c>
      <c r="H409" s="2">
        <v>2</v>
      </c>
      <c r="I409" s="2">
        <v>21</v>
      </c>
      <c r="J409" s="2" t="s">
        <v>70</v>
      </c>
      <c r="K409" s="2" t="s">
        <v>80</v>
      </c>
      <c r="L409" s="2" t="s">
        <v>12</v>
      </c>
      <c r="M409" s="2">
        <v>1</v>
      </c>
      <c r="N409" s="2" t="s">
        <v>11</v>
      </c>
      <c r="O409" s="2" t="s">
        <v>33</v>
      </c>
    </row>
    <row r="410" spans="1:15" x14ac:dyDescent="0.35">
      <c r="A410" s="4">
        <v>44296</v>
      </c>
      <c r="B410" s="2" t="s">
        <v>18</v>
      </c>
      <c r="C410" s="2" t="s">
        <v>25</v>
      </c>
      <c r="D410" s="2" t="s">
        <v>5</v>
      </c>
      <c r="E410" s="2" t="s">
        <v>57</v>
      </c>
      <c r="F410" s="2" t="s">
        <v>4</v>
      </c>
      <c r="G410" s="2" t="s">
        <v>52</v>
      </c>
      <c r="H410" s="2">
        <v>1</v>
      </c>
      <c r="I410" s="2">
        <v>1</v>
      </c>
      <c r="J410" s="2" t="s">
        <v>31</v>
      </c>
      <c r="K410" s="2" t="s">
        <v>86</v>
      </c>
      <c r="L410" s="2" t="s">
        <v>11</v>
      </c>
      <c r="M410" s="2">
        <v>1</v>
      </c>
      <c r="N410" s="2" t="s">
        <v>11</v>
      </c>
      <c r="O410" s="2" t="s">
        <v>35</v>
      </c>
    </row>
    <row r="411" spans="1:15" x14ac:dyDescent="0.35">
      <c r="A411" s="6">
        <v>44296</v>
      </c>
      <c r="B411" s="2" t="s">
        <v>18</v>
      </c>
      <c r="C411" s="2" t="s">
        <v>25</v>
      </c>
      <c r="D411" s="2" t="s">
        <v>5</v>
      </c>
      <c r="E411" s="2" t="s">
        <v>57</v>
      </c>
      <c r="F411" s="2" t="s">
        <v>4</v>
      </c>
      <c r="G411" s="2" t="s">
        <v>52</v>
      </c>
      <c r="H411" s="2">
        <v>1</v>
      </c>
      <c r="I411" s="2">
        <v>2</v>
      </c>
      <c r="J411" s="2" t="s">
        <v>31</v>
      </c>
      <c r="K411" s="2" t="s">
        <v>86</v>
      </c>
      <c r="L411" s="2" t="s">
        <v>11</v>
      </c>
      <c r="M411" s="2">
        <v>2</v>
      </c>
      <c r="N411" s="2" t="s">
        <v>11</v>
      </c>
      <c r="O411" s="2" t="s">
        <v>33</v>
      </c>
    </row>
    <row r="412" spans="1:15" x14ac:dyDescent="0.35">
      <c r="A412" s="6">
        <v>44296</v>
      </c>
      <c r="B412" s="2" t="s">
        <v>18</v>
      </c>
      <c r="C412" s="2" t="s">
        <v>25</v>
      </c>
      <c r="D412" s="2" t="s">
        <v>5</v>
      </c>
      <c r="E412" s="2" t="s">
        <v>57</v>
      </c>
      <c r="F412" s="2" t="s">
        <v>4</v>
      </c>
      <c r="G412" s="2" t="s">
        <v>52</v>
      </c>
      <c r="H412" s="2">
        <v>1</v>
      </c>
      <c r="I412" s="2">
        <v>3</v>
      </c>
      <c r="J412" s="2" t="s">
        <v>31</v>
      </c>
      <c r="K412" s="2" t="s">
        <v>86</v>
      </c>
      <c r="L412" s="2" t="s">
        <v>11</v>
      </c>
      <c r="M412" s="2">
        <v>2</v>
      </c>
      <c r="N412" s="2" t="s">
        <v>11</v>
      </c>
      <c r="O412" s="2" t="s">
        <v>35</v>
      </c>
    </row>
    <row r="413" spans="1:15" hidden="1" x14ac:dyDescent="0.35">
      <c r="A413" s="6">
        <v>44296</v>
      </c>
      <c r="B413" s="2" t="s">
        <v>18</v>
      </c>
      <c r="C413" s="2" t="s">
        <v>25</v>
      </c>
      <c r="D413" s="2" t="s">
        <v>5</v>
      </c>
      <c r="E413" s="2" t="s">
        <v>57</v>
      </c>
      <c r="F413" s="2" t="s">
        <v>4</v>
      </c>
      <c r="G413" s="2" t="s">
        <v>52</v>
      </c>
      <c r="H413" s="2">
        <v>1</v>
      </c>
      <c r="I413" s="2">
        <v>4</v>
      </c>
      <c r="J413" s="2" t="s">
        <v>31</v>
      </c>
      <c r="K413" s="2" t="s">
        <v>86</v>
      </c>
      <c r="L413" s="2" t="s">
        <v>11</v>
      </c>
      <c r="M413" s="2">
        <v>2</v>
      </c>
      <c r="N413" s="2" t="s">
        <v>40</v>
      </c>
      <c r="O413" s="2" t="s">
        <v>40</v>
      </c>
    </row>
    <row r="414" spans="1:15" x14ac:dyDescent="0.35">
      <c r="A414" s="6">
        <v>44296</v>
      </c>
      <c r="B414" s="2" t="s">
        <v>18</v>
      </c>
      <c r="C414" s="2" t="s">
        <v>25</v>
      </c>
      <c r="D414" s="2" t="s">
        <v>5</v>
      </c>
      <c r="E414" s="2" t="s">
        <v>57</v>
      </c>
      <c r="F414" s="2" t="s">
        <v>4</v>
      </c>
      <c r="G414" s="2" t="s">
        <v>52</v>
      </c>
      <c r="H414" s="2">
        <v>1</v>
      </c>
      <c r="I414" s="2">
        <v>5</v>
      </c>
      <c r="J414" s="2" t="s">
        <v>31</v>
      </c>
      <c r="K414" s="2" t="s">
        <v>86</v>
      </c>
      <c r="L414" s="2" t="s">
        <v>11</v>
      </c>
      <c r="M414" s="2">
        <v>2</v>
      </c>
      <c r="N414" s="2" t="s">
        <v>12</v>
      </c>
      <c r="O414" s="2" t="s">
        <v>33</v>
      </c>
    </row>
    <row r="415" spans="1:15" x14ac:dyDescent="0.35">
      <c r="A415" s="6">
        <v>44296</v>
      </c>
      <c r="B415" s="2" t="s">
        <v>18</v>
      </c>
      <c r="C415" s="2" t="s">
        <v>25</v>
      </c>
      <c r="D415" s="2" t="s">
        <v>5</v>
      </c>
      <c r="E415" s="2" t="s">
        <v>57</v>
      </c>
      <c r="F415" s="2" t="s">
        <v>4</v>
      </c>
      <c r="G415" s="2" t="s">
        <v>52</v>
      </c>
      <c r="H415" s="2">
        <v>1</v>
      </c>
      <c r="I415" s="2">
        <v>6</v>
      </c>
      <c r="J415" s="2" t="s">
        <v>31</v>
      </c>
      <c r="K415" s="2" t="s">
        <v>86</v>
      </c>
      <c r="L415" s="2" t="s">
        <v>12</v>
      </c>
      <c r="M415" s="2">
        <v>2</v>
      </c>
      <c r="N415" s="2" t="s">
        <v>11</v>
      </c>
      <c r="O415" s="2" t="s">
        <v>33</v>
      </c>
    </row>
    <row r="416" spans="1:15" x14ac:dyDescent="0.35">
      <c r="A416" s="6">
        <v>44296</v>
      </c>
      <c r="B416" s="2" t="s">
        <v>18</v>
      </c>
      <c r="C416" s="2" t="s">
        <v>25</v>
      </c>
      <c r="D416" s="2" t="s">
        <v>5</v>
      </c>
      <c r="E416" s="2" t="s">
        <v>57</v>
      </c>
      <c r="F416" s="2" t="s">
        <v>4</v>
      </c>
      <c r="G416" s="2" t="s">
        <v>52</v>
      </c>
      <c r="H416" s="2">
        <v>1</v>
      </c>
      <c r="I416" s="2">
        <v>7</v>
      </c>
      <c r="J416" s="2" t="s">
        <v>31</v>
      </c>
      <c r="K416" s="2" t="s">
        <v>86</v>
      </c>
      <c r="L416" s="2" t="s">
        <v>12</v>
      </c>
      <c r="M416" s="2">
        <v>1</v>
      </c>
      <c r="N416" s="2" t="s">
        <v>11</v>
      </c>
      <c r="O416" s="2" t="s">
        <v>33</v>
      </c>
    </row>
    <row r="417" spans="1:15" hidden="1" x14ac:dyDescent="0.35">
      <c r="A417" s="6">
        <v>44296</v>
      </c>
      <c r="B417" s="2" t="s">
        <v>18</v>
      </c>
      <c r="C417" s="2" t="s">
        <v>25</v>
      </c>
      <c r="D417" s="2" t="s">
        <v>5</v>
      </c>
      <c r="E417" s="2" t="s">
        <v>57</v>
      </c>
      <c r="F417" s="2" t="s">
        <v>4</v>
      </c>
      <c r="G417" s="2" t="s">
        <v>52</v>
      </c>
      <c r="H417" s="2">
        <v>1</v>
      </c>
      <c r="I417" s="2">
        <v>8</v>
      </c>
      <c r="J417" s="2" t="s">
        <v>31</v>
      </c>
      <c r="K417" s="2" t="s">
        <v>86</v>
      </c>
      <c r="L417" s="2" t="s">
        <v>12</v>
      </c>
      <c r="M417" s="2">
        <v>1</v>
      </c>
      <c r="N417" s="2" t="s">
        <v>40</v>
      </c>
      <c r="O417" s="2" t="s">
        <v>40</v>
      </c>
    </row>
    <row r="418" spans="1:15" x14ac:dyDescent="0.35">
      <c r="A418" s="6">
        <v>44296</v>
      </c>
      <c r="B418" s="2" t="s">
        <v>18</v>
      </c>
      <c r="C418" s="2" t="s">
        <v>25</v>
      </c>
      <c r="D418" s="2" t="s">
        <v>5</v>
      </c>
      <c r="E418" s="2" t="s">
        <v>57</v>
      </c>
      <c r="F418" s="2" t="s">
        <v>4</v>
      </c>
      <c r="G418" s="2" t="s">
        <v>52</v>
      </c>
      <c r="H418" s="2">
        <v>1</v>
      </c>
      <c r="I418" s="2">
        <v>9</v>
      </c>
      <c r="J418" s="2" t="s">
        <v>31</v>
      </c>
      <c r="K418" s="2" t="s">
        <v>86</v>
      </c>
      <c r="L418" s="2" t="s">
        <v>12</v>
      </c>
      <c r="M418" s="2">
        <v>2</v>
      </c>
      <c r="N418" s="2" t="s">
        <v>11</v>
      </c>
      <c r="O418" s="2" t="s">
        <v>33</v>
      </c>
    </row>
    <row r="419" spans="1:15" x14ac:dyDescent="0.35">
      <c r="A419" s="6">
        <v>44296</v>
      </c>
      <c r="B419" s="2" t="s">
        <v>18</v>
      </c>
      <c r="C419" s="2" t="s">
        <v>25</v>
      </c>
      <c r="D419" s="2" t="s">
        <v>5</v>
      </c>
      <c r="E419" s="2" t="s">
        <v>57</v>
      </c>
      <c r="F419" s="2" t="s">
        <v>4</v>
      </c>
      <c r="G419" s="2" t="s">
        <v>52</v>
      </c>
      <c r="H419" s="2">
        <v>1</v>
      </c>
      <c r="I419" s="2">
        <v>10</v>
      </c>
      <c r="J419" s="2" t="s">
        <v>31</v>
      </c>
      <c r="K419" s="2" t="s">
        <v>86</v>
      </c>
      <c r="L419" s="2" t="s">
        <v>12</v>
      </c>
      <c r="M419" s="2">
        <v>1</v>
      </c>
      <c r="N419" s="2" t="s">
        <v>12</v>
      </c>
      <c r="O419" s="2" t="s">
        <v>33</v>
      </c>
    </row>
    <row r="420" spans="1:15" x14ac:dyDescent="0.35">
      <c r="A420" s="6">
        <v>44296</v>
      </c>
      <c r="B420" s="2" t="s">
        <v>18</v>
      </c>
      <c r="C420" s="2" t="s">
        <v>25</v>
      </c>
      <c r="D420" s="2" t="s">
        <v>5</v>
      </c>
      <c r="E420" s="2" t="s">
        <v>57</v>
      </c>
      <c r="F420" s="2" t="s">
        <v>4</v>
      </c>
      <c r="G420" s="2" t="s">
        <v>52</v>
      </c>
      <c r="H420" s="2">
        <v>1</v>
      </c>
      <c r="I420" s="2">
        <v>11</v>
      </c>
      <c r="J420" s="2" t="s">
        <v>31</v>
      </c>
      <c r="K420" s="2" t="s">
        <v>86</v>
      </c>
      <c r="L420" s="2" t="s">
        <v>11</v>
      </c>
      <c r="M420" s="2" t="s">
        <v>39</v>
      </c>
      <c r="N420" s="2" t="s">
        <v>12</v>
      </c>
      <c r="O420" s="2" t="s">
        <v>33</v>
      </c>
    </row>
    <row r="421" spans="1:15" x14ac:dyDescent="0.35">
      <c r="A421" s="6">
        <v>44296</v>
      </c>
      <c r="B421" s="2" t="s">
        <v>18</v>
      </c>
      <c r="C421" s="2" t="s">
        <v>25</v>
      </c>
      <c r="D421" s="2" t="s">
        <v>5</v>
      </c>
      <c r="E421" s="2" t="s">
        <v>57</v>
      </c>
      <c r="F421" s="2" t="s">
        <v>4</v>
      </c>
      <c r="G421" s="2" t="s">
        <v>52</v>
      </c>
      <c r="H421" s="2">
        <v>1</v>
      </c>
      <c r="I421" s="2">
        <v>12</v>
      </c>
      <c r="J421" s="2" t="s">
        <v>31</v>
      </c>
      <c r="K421" s="2" t="s">
        <v>86</v>
      </c>
      <c r="L421" s="2" t="s">
        <v>11</v>
      </c>
      <c r="M421" s="2">
        <v>2</v>
      </c>
      <c r="N421" s="2" t="s">
        <v>12</v>
      </c>
      <c r="O421" s="2" t="s">
        <v>35</v>
      </c>
    </row>
    <row r="422" spans="1:15" x14ac:dyDescent="0.35">
      <c r="A422" s="6">
        <v>44296</v>
      </c>
      <c r="B422" s="2" t="s">
        <v>18</v>
      </c>
      <c r="C422" s="2" t="s">
        <v>25</v>
      </c>
      <c r="D422" s="2" t="s">
        <v>5</v>
      </c>
      <c r="E422" s="2" t="s">
        <v>57</v>
      </c>
      <c r="F422" s="2" t="s">
        <v>4</v>
      </c>
      <c r="G422" s="2" t="s">
        <v>52</v>
      </c>
      <c r="H422" s="2">
        <v>1</v>
      </c>
      <c r="I422" s="2">
        <v>13</v>
      </c>
      <c r="J422" s="2" t="s">
        <v>31</v>
      </c>
      <c r="K422" s="2" t="s">
        <v>86</v>
      </c>
      <c r="L422" s="2" t="s">
        <v>11</v>
      </c>
      <c r="M422" s="2">
        <v>1</v>
      </c>
      <c r="N422" s="2" t="s">
        <v>11</v>
      </c>
      <c r="O422" s="2" t="s">
        <v>35</v>
      </c>
    </row>
    <row r="423" spans="1:15" x14ac:dyDescent="0.35">
      <c r="A423" s="6">
        <v>44296</v>
      </c>
      <c r="B423" s="2" t="s">
        <v>18</v>
      </c>
      <c r="C423" s="2" t="s">
        <v>25</v>
      </c>
      <c r="D423" s="2" t="s">
        <v>5</v>
      </c>
      <c r="E423" s="2" t="s">
        <v>57</v>
      </c>
      <c r="F423" s="2" t="s">
        <v>4</v>
      </c>
      <c r="G423" s="2" t="s">
        <v>52</v>
      </c>
      <c r="H423" s="2">
        <v>1</v>
      </c>
      <c r="I423" s="2">
        <v>14</v>
      </c>
      <c r="J423" s="2" t="s">
        <v>31</v>
      </c>
      <c r="K423" s="2" t="s">
        <v>86</v>
      </c>
      <c r="L423" s="2" t="s">
        <v>11</v>
      </c>
      <c r="M423" s="2">
        <v>2</v>
      </c>
      <c r="N423" s="2" t="s">
        <v>12</v>
      </c>
      <c r="O423" s="2" t="s">
        <v>33</v>
      </c>
    </row>
    <row r="424" spans="1:15" x14ac:dyDescent="0.35">
      <c r="A424" s="6">
        <v>44296</v>
      </c>
      <c r="B424" s="2" t="s">
        <v>18</v>
      </c>
      <c r="C424" s="2" t="s">
        <v>25</v>
      </c>
      <c r="D424" s="2" t="s">
        <v>5</v>
      </c>
      <c r="E424" s="2" t="s">
        <v>57</v>
      </c>
      <c r="F424" s="2" t="s">
        <v>4</v>
      </c>
      <c r="G424" s="2" t="s">
        <v>52</v>
      </c>
      <c r="H424" s="2">
        <v>1</v>
      </c>
      <c r="I424" s="2">
        <v>15</v>
      </c>
      <c r="J424" s="2" t="s">
        <v>31</v>
      </c>
      <c r="K424" s="2" t="s">
        <v>86</v>
      </c>
      <c r="L424" s="2" t="s">
        <v>11</v>
      </c>
      <c r="M424" s="2">
        <v>2</v>
      </c>
      <c r="N424" s="2" t="s">
        <v>12</v>
      </c>
      <c r="O424" s="2" t="s">
        <v>34</v>
      </c>
    </row>
    <row r="425" spans="1:15" x14ac:dyDescent="0.35">
      <c r="A425" s="6">
        <v>44296</v>
      </c>
      <c r="B425" s="2" t="s">
        <v>18</v>
      </c>
      <c r="C425" s="2" t="s">
        <v>25</v>
      </c>
      <c r="D425" s="2" t="s">
        <v>5</v>
      </c>
      <c r="E425" s="2" t="s">
        <v>57</v>
      </c>
      <c r="F425" s="2" t="s">
        <v>4</v>
      </c>
      <c r="G425" s="2" t="s">
        <v>52</v>
      </c>
      <c r="H425" s="2">
        <v>1</v>
      </c>
      <c r="I425" s="2">
        <v>16</v>
      </c>
      <c r="J425" s="2" t="s">
        <v>31</v>
      </c>
      <c r="K425" s="2" t="s">
        <v>86</v>
      </c>
      <c r="L425" s="2" t="s">
        <v>12</v>
      </c>
      <c r="M425" s="2">
        <v>1</v>
      </c>
      <c r="N425" s="2" t="s">
        <v>12</v>
      </c>
      <c r="O425" s="2" t="s">
        <v>34</v>
      </c>
    </row>
    <row r="426" spans="1:15" x14ac:dyDescent="0.35">
      <c r="A426" s="6">
        <v>44296</v>
      </c>
      <c r="B426" s="2" t="s">
        <v>18</v>
      </c>
      <c r="C426" s="2" t="s">
        <v>25</v>
      </c>
      <c r="D426" s="2" t="s">
        <v>5</v>
      </c>
      <c r="E426" s="2" t="s">
        <v>57</v>
      </c>
      <c r="F426" s="2" t="s">
        <v>4</v>
      </c>
      <c r="G426" s="2" t="s">
        <v>52</v>
      </c>
      <c r="H426" s="2">
        <v>1</v>
      </c>
      <c r="I426" s="2">
        <v>17</v>
      </c>
      <c r="J426" s="2" t="s">
        <v>31</v>
      </c>
      <c r="K426" s="2" t="s">
        <v>86</v>
      </c>
      <c r="L426" s="2" t="s">
        <v>12</v>
      </c>
      <c r="M426" s="2">
        <v>1</v>
      </c>
      <c r="N426" s="2" t="s">
        <v>12</v>
      </c>
      <c r="O426" s="2" t="s">
        <v>33</v>
      </c>
    </row>
    <row r="427" spans="1:15" x14ac:dyDescent="0.35">
      <c r="A427" s="6">
        <v>44296</v>
      </c>
      <c r="B427" s="2" t="s">
        <v>18</v>
      </c>
      <c r="C427" s="2" t="s">
        <v>25</v>
      </c>
      <c r="D427" s="2" t="s">
        <v>5</v>
      </c>
      <c r="E427" s="2" t="s">
        <v>57</v>
      </c>
      <c r="F427" s="2" t="s">
        <v>4</v>
      </c>
      <c r="G427" s="2" t="s">
        <v>52</v>
      </c>
      <c r="H427" s="2">
        <v>1</v>
      </c>
      <c r="I427" s="2">
        <v>18</v>
      </c>
      <c r="J427" s="2" t="s">
        <v>31</v>
      </c>
      <c r="K427" s="2" t="s">
        <v>86</v>
      </c>
      <c r="L427" s="2" t="s">
        <v>12</v>
      </c>
      <c r="M427" s="2">
        <v>1</v>
      </c>
      <c r="N427" s="2" t="s">
        <v>12</v>
      </c>
      <c r="O427" s="2" t="s">
        <v>33</v>
      </c>
    </row>
    <row r="428" spans="1:15" x14ac:dyDescent="0.35">
      <c r="A428" s="6">
        <v>44296</v>
      </c>
      <c r="B428" s="2" t="s">
        <v>18</v>
      </c>
      <c r="C428" s="2" t="s">
        <v>25</v>
      </c>
      <c r="D428" s="2" t="s">
        <v>5</v>
      </c>
      <c r="E428" s="2" t="s">
        <v>57</v>
      </c>
      <c r="F428" s="2" t="s">
        <v>4</v>
      </c>
      <c r="G428" s="2" t="s">
        <v>52</v>
      </c>
      <c r="H428" s="2">
        <v>1</v>
      </c>
      <c r="I428" s="2">
        <v>19</v>
      </c>
      <c r="J428" s="2" t="s">
        <v>31</v>
      </c>
      <c r="K428" s="2" t="s">
        <v>86</v>
      </c>
      <c r="L428" s="2" t="s">
        <v>12</v>
      </c>
      <c r="M428" s="2">
        <v>2</v>
      </c>
      <c r="N428" s="2" t="s">
        <v>11</v>
      </c>
      <c r="O428" s="2" t="s">
        <v>35</v>
      </c>
    </row>
    <row r="429" spans="1:15" hidden="1" x14ac:dyDescent="0.35">
      <c r="A429" s="6">
        <v>44296</v>
      </c>
      <c r="B429" s="2" t="s">
        <v>18</v>
      </c>
      <c r="C429" s="2" t="s">
        <v>25</v>
      </c>
      <c r="D429" s="2" t="s">
        <v>5</v>
      </c>
      <c r="E429" s="2" t="s">
        <v>57</v>
      </c>
      <c r="F429" s="2" t="s">
        <v>4</v>
      </c>
      <c r="G429" s="2" t="s">
        <v>52</v>
      </c>
      <c r="H429" s="2">
        <v>1</v>
      </c>
      <c r="I429" s="2">
        <v>20</v>
      </c>
      <c r="J429" s="2" t="s">
        <v>31</v>
      </c>
      <c r="K429" s="2" t="s">
        <v>86</v>
      </c>
      <c r="L429" s="2" t="s">
        <v>11</v>
      </c>
      <c r="M429" s="2">
        <v>2</v>
      </c>
      <c r="N429" s="2" t="s">
        <v>40</v>
      </c>
      <c r="O429" s="2" t="s">
        <v>40</v>
      </c>
    </row>
    <row r="430" spans="1:15" x14ac:dyDescent="0.35">
      <c r="A430" s="6">
        <v>44296</v>
      </c>
      <c r="B430" s="2" t="s">
        <v>18</v>
      </c>
      <c r="C430" s="2" t="s">
        <v>25</v>
      </c>
      <c r="D430" s="2" t="s">
        <v>5</v>
      </c>
      <c r="E430" s="2" t="s">
        <v>57</v>
      </c>
      <c r="F430" s="2" t="s">
        <v>4</v>
      </c>
      <c r="G430" s="2" t="s">
        <v>52</v>
      </c>
      <c r="H430" s="2">
        <v>1</v>
      </c>
      <c r="I430" s="2">
        <v>21</v>
      </c>
      <c r="J430" s="2" t="s">
        <v>31</v>
      </c>
      <c r="K430" s="2" t="s">
        <v>86</v>
      </c>
      <c r="L430" s="2" t="s">
        <v>11</v>
      </c>
      <c r="M430" s="2">
        <v>1</v>
      </c>
      <c r="N430" s="2" t="s">
        <v>11</v>
      </c>
      <c r="O430" s="2" t="s">
        <v>33</v>
      </c>
    </row>
    <row r="431" spans="1:15" x14ac:dyDescent="0.35">
      <c r="A431" s="6">
        <v>44296</v>
      </c>
      <c r="B431" s="2" t="s">
        <v>18</v>
      </c>
      <c r="C431" s="2" t="s">
        <v>25</v>
      </c>
      <c r="D431" s="2" t="s">
        <v>5</v>
      </c>
      <c r="E431" s="2" t="s">
        <v>57</v>
      </c>
      <c r="F431" s="2" t="s">
        <v>4</v>
      </c>
      <c r="G431" s="2" t="s">
        <v>52</v>
      </c>
      <c r="H431" s="2">
        <v>1</v>
      </c>
      <c r="I431" s="2">
        <v>22</v>
      </c>
      <c r="J431" s="2" t="s">
        <v>31</v>
      </c>
      <c r="K431" s="2" t="s">
        <v>86</v>
      </c>
      <c r="L431" s="2" t="s">
        <v>11</v>
      </c>
      <c r="M431" s="2">
        <v>2</v>
      </c>
      <c r="N431" s="2" t="s">
        <v>12</v>
      </c>
      <c r="O431" s="2" t="s">
        <v>34</v>
      </c>
    </row>
    <row r="432" spans="1:15" x14ac:dyDescent="0.35">
      <c r="A432" s="6">
        <v>44296</v>
      </c>
      <c r="B432" s="2" t="s">
        <v>18</v>
      </c>
      <c r="C432" s="2" t="s">
        <v>25</v>
      </c>
      <c r="D432" s="2" t="s">
        <v>5</v>
      </c>
      <c r="E432" s="2" t="s">
        <v>57</v>
      </c>
      <c r="F432" s="2" t="s">
        <v>4</v>
      </c>
      <c r="G432" s="2" t="s">
        <v>52</v>
      </c>
      <c r="H432" s="2">
        <v>1</v>
      </c>
      <c r="I432" s="2">
        <v>23</v>
      </c>
      <c r="J432" s="2" t="s">
        <v>31</v>
      </c>
      <c r="K432" s="2" t="s">
        <v>86</v>
      </c>
      <c r="L432" s="2" t="s">
        <v>11</v>
      </c>
      <c r="M432" s="2">
        <v>2</v>
      </c>
      <c r="N432" s="2" t="s">
        <v>11</v>
      </c>
      <c r="O432" s="2" t="s">
        <v>33</v>
      </c>
    </row>
    <row r="433" spans="1:15" x14ac:dyDescent="0.35">
      <c r="A433" s="6">
        <v>44296</v>
      </c>
      <c r="B433" s="2" t="s">
        <v>18</v>
      </c>
      <c r="C433" s="2" t="s">
        <v>25</v>
      </c>
      <c r="D433" s="2" t="s">
        <v>5</v>
      </c>
      <c r="E433" s="2" t="s">
        <v>57</v>
      </c>
      <c r="F433" s="2" t="s">
        <v>4</v>
      </c>
      <c r="G433" s="2" t="s">
        <v>52</v>
      </c>
      <c r="H433" s="2">
        <v>1</v>
      </c>
      <c r="I433" s="2">
        <v>24</v>
      </c>
      <c r="J433" s="2" t="s">
        <v>31</v>
      </c>
      <c r="K433" s="2" t="s">
        <v>86</v>
      </c>
      <c r="L433" s="2" t="s">
        <v>11</v>
      </c>
      <c r="M433" s="2">
        <v>2</v>
      </c>
      <c r="N433" s="2" t="s">
        <v>12</v>
      </c>
      <c r="O433" s="2" t="s">
        <v>33</v>
      </c>
    </row>
    <row r="434" spans="1:15" x14ac:dyDescent="0.35">
      <c r="A434" s="6">
        <v>44296</v>
      </c>
      <c r="B434" s="2" t="s">
        <v>18</v>
      </c>
      <c r="C434" s="2" t="s">
        <v>25</v>
      </c>
      <c r="D434" s="2" t="s">
        <v>5</v>
      </c>
      <c r="E434" s="2" t="s">
        <v>57</v>
      </c>
      <c r="F434" s="2" t="s">
        <v>4</v>
      </c>
      <c r="G434" s="2" t="s">
        <v>52</v>
      </c>
      <c r="H434" s="2">
        <v>1</v>
      </c>
      <c r="I434" s="2">
        <v>25</v>
      </c>
      <c r="J434" s="2" t="s">
        <v>31</v>
      </c>
      <c r="K434" s="2" t="s">
        <v>86</v>
      </c>
      <c r="L434" s="2" t="s">
        <v>12</v>
      </c>
      <c r="M434" s="2">
        <v>1</v>
      </c>
      <c r="N434" s="2" t="s">
        <v>12</v>
      </c>
      <c r="O434" s="2" t="s">
        <v>33</v>
      </c>
    </row>
    <row r="435" spans="1:15" x14ac:dyDescent="0.35">
      <c r="A435" s="6">
        <v>44296</v>
      </c>
      <c r="B435" s="2" t="s">
        <v>18</v>
      </c>
      <c r="C435" s="2" t="s">
        <v>25</v>
      </c>
      <c r="D435" s="2" t="s">
        <v>5</v>
      </c>
      <c r="E435" s="2" t="s">
        <v>57</v>
      </c>
      <c r="F435" s="2" t="s">
        <v>4</v>
      </c>
      <c r="G435" s="2" t="s">
        <v>52</v>
      </c>
      <c r="H435" s="2">
        <v>2</v>
      </c>
      <c r="I435" s="2">
        <v>26</v>
      </c>
      <c r="J435" s="2" t="s">
        <v>31</v>
      </c>
      <c r="K435" s="2" t="s">
        <v>86</v>
      </c>
      <c r="L435" s="2" t="s">
        <v>12</v>
      </c>
      <c r="M435" s="2">
        <v>1</v>
      </c>
      <c r="N435" s="2" t="s">
        <v>12</v>
      </c>
      <c r="O435" s="2" t="s">
        <v>35</v>
      </c>
    </row>
    <row r="436" spans="1:15" x14ac:dyDescent="0.35">
      <c r="A436" s="6">
        <v>44296</v>
      </c>
      <c r="B436" s="2" t="s">
        <v>18</v>
      </c>
      <c r="C436" s="2" t="s">
        <v>25</v>
      </c>
      <c r="D436" s="2" t="s">
        <v>5</v>
      </c>
      <c r="E436" s="2" t="s">
        <v>57</v>
      </c>
      <c r="F436" s="2" t="s">
        <v>4</v>
      </c>
      <c r="G436" s="2" t="s">
        <v>52</v>
      </c>
      <c r="H436" s="2">
        <v>2</v>
      </c>
      <c r="I436" s="2">
        <v>27</v>
      </c>
      <c r="J436" s="2" t="s">
        <v>31</v>
      </c>
      <c r="K436" s="2" t="s">
        <v>86</v>
      </c>
      <c r="L436" s="2" t="s">
        <v>12</v>
      </c>
      <c r="M436" s="2">
        <v>1</v>
      </c>
      <c r="N436" s="2" t="s">
        <v>11</v>
      </c>
      <c r="O436" s="2" t="s">
        <v>33</v>
      </c>
    </row>
    <row r="437" spans="1:15" x14ac:dyDescent="0.35">
      <c r="A437" s="6">
        <v>44296</v>
      </c>
      <c r="B437" s="2" t="s">
        <v>18</v>
      </c>
      <c r="C437" s="2" t="s">
        <v>25</v>
      </c>
      <c r="D437" s="2" t="s">
        <v>5</v>
      </c>
      <c r="E437" s="2" t="s">
        <v>57</v>
      </c>
      <c r="F437" s="2" t="s">
        <v>4</v>
      </c>
      <c r="G437" s="2" t="s">
        <v>52</v>
      </c>
      <c r="H437" s="2">
        <v>2</v>
      </c>
      <c r="I437" s="2">
        <v>28</v>
      </c>
      <c r="J437" s="2" t="s">
        <v>31</v>
      </c>
      <c r="K437" s="2" t="s">
        <v>86</v>
      </c>
      <c r="L437" s="2" t="s">
        <v>12</v>
      </c>
      <c r="M437" s="2" t="s">
        <v>39</v>
      </c>
      <c r="N437" s="2" t="s">
        <v>11</v>
      </c>
      <c r="O437" s="2" t="s">
        <v>33</v>
      </c>
    </row>
    <row r="438" spans="1:15" x14ac:dyDescent="0.35">
      <c r="A438" s="6">
        <v>44296</v>
      </c>
      <c r="B438" s="2" t="s">
        <v>18</v>
      </c>
      <c r="C438" s="2" t="s">
        <v>25</v>
      </c>
      <c r="D438" s="2" t="s">
        <v>5</v>
      </c>
      <c r="E438" s="2" t="s">
        <v>57</v>
      </c>
      <c r="F438" s="2" t="s">
        <v>4</v>
      </c>
      <c r="G438" s="2" t="s">
        <v>52</v>
      </c>
      <c r="H438" s="2">
        <v>2</v>
      </c>
      <c r="I438" s="2">
        <v>29</v>
      </c>
      <c r="J438" s="2" t="s">
        <v>31</v>
      </c>
      <c r="K438" s="2" t="s">
        <v>86</v>
      </c>
      <c r="L438" s="2" t="s">
        <v>12</v>
      </c>
      <c r="M438" s="2">
        <v>1</v>
      </c>
      <c r="N438" s="2" t="s">
        <v>12</v>
      </c>
      <c r="O438" s="2" t="s">
        <v>34</v>
      </c>
    </row>
    <row r="439" spans="1:15" x14ac:dyDescent="0.35">
      <c r="A439" s="6">
        <v>44296</v>
      </c>
      <c r="B439" s="2" t="s">
        <v>18</v>
      </c>
      <c r="C439" s="2" t="s">
        <v>25</v>
      </c>
      <c r="D439" s="2" t="s">
        <v>5</v>
      </c>
      <c r="E439" s="2" t="s">
        <v>57</v>
      </c>
      <c r="F439" s="2" t="s">
        <v>4</v>
      </c>
      <c r="G439" s="2" t="s">
        <v>52</v>
      </c>
      <c r="H439" s="2">
        <v>2</v>
      </c>
      <c r="I439" s="2">
        <v>30</v>
      </c>
      <c r="J439" s="2" t="s">
        <v>31</v>
      </c>
      <c r="K439" s="2" t="s">
        <v>86</v>
      </c>
      <c r="L439" s="2" t="s">
        <v>11</v>
      </c>
      <c r="M439" s="2">
        <v>1</v>
      </c>
      <c r="N439" s="2" t="s">
        <v>11</v>
      </c>
      <c r="O439" s="2" t="s">
        <v>35</v>
      </c>
    </row>
    <row r="440" spans="1:15" x14ac:dyDescent="0.35">
      <c r="A440" s="6">
        <v>44296</v>
      </c>
      <c r="B440" s="2" t="s">
        <v>18</v>
      </c>
      <c r="C440" s="2" t="s">
        <v>25</v>
      </c>
      <c r="D440" s="2" t="s">
        <v>5</v>
      </c>
      <c r="E440" s="2" t="s">
        <v>57</v>
      </c>
      <c r="F440" s="2" t="s">
        <v>4</v>
      </c>
      <c r="G440" s="2" t="s">
        <v>52</v>
      </c>
      <c r="H440" s="2">
        <v>2</v>
      </c>
      <c r="I440" s="2">
        <v>31</v>
      </c>
      <c r="J440" s="2" t="s">
        <v>31</v>
      </c>
      <c r="K440" s="2" t="s">
        <v>86</v>
      </c>
      <c r="L440" s="2" t="s">
        <v>11</v>
      </c>
      <c r="M440" s="2">
        <v>2</v>
      </c>
      <c r="N440" s="2" t="s">
        <v>11</v>
      </c>
      <c r="O440" s="2" t="s">
        <v>34</v>
      </c>
    </row>
    <row r="441" spans="1:15" x14ac:dyDescent="0.35">
      <c r="A441" s="6">
        <v>44296</v>
      </c>
      <c r="B441" s="2" t="s">
        <v>18</v>
      </c>
      <c r="C441" s="2" t="s">
        <v>25</v>
      </c>
      <c r="D441" s="2" t="s">
        <v>5</v>
      </c>
      <c r="E441" s="2" t="s">
        <v>57</v>
      </c>
      <c r="F441" s="2" t="s">
        <v>4</v>
      </c>
      <c r="G441" s="2" t="s">
        <v>52</v>
      </c>
      <c r="H441" s="2">
        <v>2</v>
      </c>
      <c r="I441" s="2">
        <v>32</v>
      </c>
      <c r="J441" s="2" t="s">
        <v>31</v>
      </c>
      <c r="K441" s="2" t="s">
        <v>86</v>
      </c>
      <c r="L441" s="2" t="s">
        <v>11</v>
      </c>
      <c r="M441" s="2">
        <v>2</v>
      </c>
      <c r="N441" s="2" t="s">
        <v>12</v>
      </c>
      <c r="O441" s="2" t="s">
        <v>33</v>
      </c>
    </row>
    <row r="442" spans="1:15" x14ac:dyDescent="0.35">
      <c r="A442" s="6">
        <v>44296</v>
      </c>
      <c r="B442" s="2" t="s">
        <v>18</v>
      </c>
      <c r="C442" s="2" t="s">
        <v>25</v>
      </c>
      <c r="D442" s="2" t="s">
        <v>5</v>
      </c>
      <c r="E442" s="2" t="s">
        <v>57</v>
      </c>
      <c r="F442" s="2" t="s">
        <v>4</v>
      </c>
      <c r="G442" s="2" t="s">
        <v>52</v>
      </c>
      <c r="H442" s="2">
        <v>2</v>
      </c>
      <c r="I442" s="2">
        <v>33</v>
      </c>
      <c r="J442" s="2" t="s">
        <v>31</v>
      </c>
      <c r="K442" s="2" t="s">
        <v>86</v>
      </c>
      <c r="L442" s="2" t="s">
        <v>11</v>
      </c>
      <c r="M442" s="2">
        <v>1</v>
      </c>
      <c r="N442" s="2" t="s">
        <v>12</v>
      </c>
      <c r="O442" s="2" t="s">
        <v>33</v>
      </c>
    </row>
    <row r="443" spans="1:15" x14ac:dyDescent="0.35">
      <c r="A443" s="6">
        <v>44296</v>
      </c>
      <c r="B443" s="2" t="s">
        <v>18</v>
      </c>
      <c r="C443" s="2" t="s">
        <v>25</v>
      </c>
      <c r="D443" s="2" t="s">
        <v>5</v>
      </c>
      <c r="E443" s="2" t="s">
        <v>57</v>
      </c>
      <c r="F443" s="2" t="s">
        <v>4</v>
      </c>
      <c r="G443" s="2" t="s">
        <v>52</v>
      </c>
      <c r="H443" s="2">
        <v>2</v>
      </c>
      <c r="I443" s="2">
        <v>34</v>
      </c>
      <c r="J443" s="2" t="s">
        <v>31</v>
      </c>
      <c r="K443" s="2" t="s">
        <v>86</v>
      </c>
      <c r="L443" s="2" t="s">
        <v>12</v>
      </c>
      <c r="M443" s="2">
        <v>2</v>
      </c>
      <c r="N443" s="2" t="s">
        <v>12</v>
      </c>
      <c r="O443" s="2" t="s">
        <v>33</v>
      </c>
    </row>
    <row r="444" spans="1:15" x14ac:dyDescent="0.35">
      <c r="A444" s="6">
        <v>44296</v>
      </c>
      <c r="B444" s="2" t="s">
        <v>18</v>
      </c>
      <c r="C444" s="2" t="s">
        <v>25</v>
      </c>
      <c r="D444" s="2" t="s">
        <v>5</v>
      </c>
      <c r="E444" s="2" t="s">
        <v>57</v>
      </c>
      <c r="F444" s="2" t="s">
        <v>4</v>
      </c>
      <c r="G444" s="2" t="s">
        <v>52</v>
      </c>
      <c r="H444" s="2">
        <v>2</v>
      </c>
      <c r="I444" s="2">
        <v>35</v>
      </c>
      <c r="J444" s="2" t="s">
        <v>31</v>
      </c>
      <c r="K444" s="2" t="s">
        <v>86</v>
      </c>
      <c r="L444" s="2" t="s">
        <v>12</v>
      </c>
      <c r="M444" s="2">
        <v>1</v>
      </c>
      <c r="N444" s="2" t="s">
        <v>12</v>
      </c>
      <c r="O444" s="2" t="s">
        <v>34</v>
      </c>
    </row>
    <row r="445" spans="1:15" x14ac:dyDescent="0.35">
      <c r="A445" s="6">
        <v>44296</v>
      </c>
      <c r="B445" s="2" t="s">
        <v>18</v>
      </c>
      <c r="C445" s="2" t="s">
        <v>25</v>
      </c>
      <c r="D445" s="2" t="s">
        <v>5</v>
      </c>
      <c r="E445" s="2" t="s">
        <v>57</v>
      </c>
      <c r="F445" s="2" t="s">
        <v>4</v>
      </c>
      <c r="G445" s="2" t="s">
        <v>52</v>
      </c>
      <c r="H445" s="2">
        <v>2</v>
      </c>
      <c r="I445" s="2">
        <v>36</v>
      </c>
      <c r="J445" s="2" t="s">
        <v>31</v>
      </c>
      <c r="K445" s="2" t="s">
        <v>86</v>
      </c>
      <c r="L445" s="2" t="s">
        <v>12</v>
      </c>
      <c r="M445" s="2">
        <v>2</v>
      </c>
      <c r="N445" s="2" t="s">
        <v>12</v>
      </c>
      <c r="O445" s="2" t="s">
        <v>33</v>
      </c>
    </row>
    <row r="446" spans="1:15" x14ac:dyDescent="0.35">
      <c r="A446" s="6">
        <v>44296</v>
      </c>
      <c r="B446" s="2" t="s">
        <v>18</v>
      </c>
      <c r="C446" s="2" t="s">
        <v>25</v>
      </c>
      <c r="D446" s="2" t="s">
        <v>5</v>
      </c>
      <c r="E446" s="2" t="s">
        <v>57</v>
      </c>
      <c r="F446" s="2" t="s">
        <v>4</v>
      </c>
      <c r="G446" s="2" t="s">
        <v>52</v>
      </c>
      <c r="H446" s="2">
        <v>2</v>
      </c>
      <c r="I446" s="2">
        <v>37</v>
      </c>
      <c r="J446" s="2" t="s">
        <v>31</v>
      </c>
      <c r="K446" s="2" t="s">
        <v>86</v>
      </c>
      <c r="L446" s="2" t="s">
        <v>11</v>
      </c>
      <c r="M446" s="2">
        <v>2</v>
      </c>
      <c r="N446" s="2" t="s">
        <v>12</v>
      </c>
      <c r="O446" s="2" t="s">
        <v>34</v>
      </c>
    </row>
    <row r="447" spans="1:15" x14ac:dyDescent="0.35">
      <c r="A447" s="6">
        <v>44296</v>
      </c>
      <c r="B447" s="2" t="s">
        <v>18</v>
      </c>
      <c r="C447" s="2" t="s">
        <v>25</v>
      </c>
      <c r="D447" s="2" t="s">
        <v>5</v>
      </c>
      <c r="E447" s="2" t="s">
        <v>57</v>
      </c>
      <c r="F447" s="2" t="s">
        <v>4</v>
      </c>
      <c r="G447" s="2" t="s">
        <v>52</v>
      </c>
      <c r="H447" s="2">
        <v>2</v>
      </c>
      <c r="I447" s="2">
        <v>38</v>
      </c>
      <c r="J447" s="2" t="s">
        <v>31</v>
      </c>
      <c r="K447" s="2" t="s">
        <v>86</v>
      </c>
      <c r="L447" s="2" t="s">
        <v>11</v>
      </c>
      <c r="M447" s="2" t="s">
        <v>39</v>
      </c>
      <c r="N447" s="2" t="s">
        <v>12</v>
      </c>
      <c r="O447" s="2" t="s">
        <v>33</v>
      </c>
    </row>
    <row r="448" spans="1:15" x14ac:dyDescent="0.35">
      <c r="A448" s="6">
        <v>44296</v>
      </c>
      <c r="B448" s="2" t="s">
        <v>18</v>
      </c>
      <c r="C448" s="2" t="s">
        <v>25</v>
      </c>
      <c r="D448" s="2" t="s">
        <v>5</v>
      </c>
      <c r="E448" s="2" t="s">
        <v>57</v>
      </c>
      <c r="F448" s="2" t="s">
        <v>4</v>
      </c>
      <c r="G448" s="2" t="s">
        <v>52</v>
      </c>
      <c r="H448" s="2">
        <v>2</v>
      </c>
      <c r="I448" s="2">
        <v>39</v>
      </c>
      <c r="J448" s="2" t="s">
        <v>31</v>
      </c>
      <c r="K448" s="2" t="s">
        <v>86</v>
      </c>
      <c r="L448" s="2" t="s">
        <v>11</v>
      </c>
      <c r="M448" s="2">
        <v>1</v>
      </c>
      <c r="N448" s="2" t="s">
        <v>12</v>
      </c>
      <c r="O448" s="2" t="s">
        <v>34</v>
      </c>
    </row>
    <row r="449" spans="1:15" x14ac:dyDescent="0.35">
      <c r="A449" s="6">
        <v>44296</v>
      </c>
      <c r="B449" s="2" t="s">
        <v>18</v>
      </c>
      <c r="C449" s="2" t="s">
        <v>25</v>
      </c>
      <c r="D449" s="2" t="s">
        <v>5</v>
      </c>
      <c r="E449" s="2" t="s">
        <v>57</v>
      </c>
      <c r="F449" s="2" t="s">
        <v>4</v>
      </c>
      <c r="G449" s="2" t="s">
        <v>52</v>
      </c>
      <c r="H449" s="2">
        <v>2</v>
      </c>
      <c r="I449" s="2">
        <v>40</v>
      </c>
      <c r="J449" s="2" t="s">
        <v>31</v>
      </c>
      <c r="K449" s="2" t="s">
        <v>86</v>
      </c>
      <c r="L449" s="2" t="s">
        <v>11</v>
      </c>
      <c r="M449" s="2">
        <v>1</v>
      </c>
      <c r="N449" s="2" t="s">
        <v>11</v>
      </c>
      <c r="O449" s="2" t="s">
        <v>35</v>
      </c>
    </row>
    <row r="450" spans="1:15" x14ac:dyDescent="0.35">
      <c r="A450" s="6">
        <v>44296</v>
      </c>
      <c r="B450" s="2" t="s">
        <v>18</v>
      </c>
      <c r="C450" s="2" t="s">
        <v>25</v>
      </c>
      <c r="D450" s="2" t="s">
        <v>5</v>
      </c>
      <c r="E450" s="2" t="s">
        <v>57</v>
      </c>
      <c r="F450" s="2" t="s">
        <v>4</v>
      </c>
      <c r="G450" s="2" t="s">
        <v>52</v>
      </c>
      <c r="H450" s="2">
        <v>2</v>
      </c>
      <c r="I450" s="2">
        <v>41</v>
      </c>
      <c r="J450" s="2" t="s">
        <v>31</v>
      </c>
      <c r="K450" s="2" t="s">
        <v>86</v>
      </c>
      <c r="L450" s="2" t="s">
        <v>12</v>
      </c>
      <c r="M450" s="2">
        <v>2</v>
      </c>
      <c r="N450" s="2" t="s">
        <v>12</v>
      </c>
      <c r="O450" s="2" t="s">
        <v>35</v>
      </c>
    </row>
    <row r="451" spans="1:15" x14ac:dyDescent="0.35">
      <c r="A451" s="6">
        <v>44296</v>
      </c>
      <c r="B451" s="2" t="s">
        <v>18</v>
      </c>
      <c r="C451" s="2" t="s">
        <v>25</v>
      </c>
      <c r="D451" s="2" t="s">
        <v>5</v>
      </c>
      <c r="E451" s="2" t="s">
        <v>57</v>
      </c>
      <c r="F451" s="2" t="s">
        <v>4</v>
      </c>
      <c r="G451" s="2" t="s">
        <v>52</v>
      </c>
      <c r="H451" s="2">
        <v>2</v>
      </c>
      <c r="I451" s="2">
        <v>42</v>
      </c>
      <c r="J451" s="2" t="s">
        <v>31</v>
      </c>
      <c r="K451" s="2" t="s">
        <v>86</v>
      </c>
      <c r="L451" s="2" t="s">
        <v>12</v>
      </c>
      <c r="M451" s="2">
        <v>2</v>
      </c>
      <c r="N451" s="2" t="s">
        <v>11</v>
      </c>
      <c r="O451" s="2" t="s">
        <v>33</v>
      </c>
    </row>
    <row r="452" spans="1:15" x14ac:dyDescent="0.35">
      <c r="A452" s="6">
        <v>44296</v>
      </c>
      <c r="B452" s="2" t="s">
        <v>18</v>
      </c>
      <c r="C452" s="2" t="s">
        <v>25</v>
      </c>
      <c r="D452" s="2" t="s">
        <v>5</v>
      </c>
      <c r="E452" s="2" t="s">
        <v>57</v>
      </c>
      <c r="F452" s="2" t="s">
        <v>4</v>
      </c>
      <c r="G452" s="2" t="s">
        <v>52</v>
      </c>
      <c r="H452" s="2">
        <v>2</v>
      </c>
      <c r="I452" s="2">
        <v>43</v>
      </c>
      <c r="J452" s="2" t="s">
        <v>31</v>
      </c>
      <c r="K452" s="2" t="s">
        <v>86</v>
      </c>
      <c r="L452" s="2" t="s">
        <v>12</v>
      </c>
      <c r="M452" s="2">
        <v>1</v>
      </c>
      <c r="N452" s="2" t="s">
        <v>12</v>
      </c>
      <c r="O452" s="2" t="s">
        <v>34</v>
      </c>
    </row>
    <row r="453" spans="1:15" x14ac:dyDescent="0.35">
      <c r="A453" s="6">
        <v>44296</v>
      </c>
      <c r="B453" s="2" t="s">
        <v>18</v>
      </c>
      <c r="C453" s="2" t="s">
        <v>25</v>
      </c>
      <c r="D453" s="2" t="s">
        <v>5</v>
      </c>
      <c r="E453" s="2" t="s">
        <v>57</v>
      </c>
      <c r="F453" s="2" t="s">
        <v>4</v>
      </c>
      <c r="G453" s="2" t="s">
        <v>52</v>
      </c>
      <c r="H453" s="2">
        <v>1</v>
      </c>
      <c r="I453" s="2">
        <v>1</v>
      </c>
      <c r="J453" s="2" t="s">
        <v>29</v>
      </c>
      <c r="K453" s="2" t="s">
        <v>70</v>
      </c>
      <c r="L453" s="2" t="s">
        <v>11</v>
      </c>
      <c r="M453" s="2" t="s">
        <v>39</v>
      </c>
      <c r="N453" s="2" t="s">
        <v>12</v>
      </c>
      <c r="O453" s="2" t="s">
        <v>33</v>
      </c>
    </row>
    <row r="454" spans="1:15" x14ac:dyDescent="0.35">
      <c r="A454" s="6">
        <v>44296</v>
      </c>
      <c r="B454" s="2" t="s">
        <v>18</v>
      </c>
      <c r="C454" s="2" t="s">
        <v>25</v>
      </c>
      <c r="D454" s="2" t="s">
        <v>5</v>
      </c>
      <c r="E454" s="2" t="s">
        <v>57</v>
      </c>
      <c r="F454" s="2" t="s">
        <v>4</v>
      </c>
      <c r="G454" s="2" t="s">
        <v>52</v>
      </c>
      <c r="H454" s="2">
        <v>1</v>
      </c>
      <c r="I454" s="2">
        <v>2</v>
      </c>
      <c r="J454" s="2" t="s">
        <v>29</v>
      </c>
      <c r="K454" s="2" t="s">
        <v>70</v>
      </c>
      <c r="L454" s="2" t="s">
        <v>11</v>
      </c>
      <c r="M454" s="2">
        <v>2</v>
      </c>
      <c r="N454" s="2" t="s">
        <v>12</v>
      </c>
      <c r="O454" s="2" t="s">
        <v>34</v>
      </c>
    </row>
    <row r="455" spans="1:15" x14ac:dyDescent="0.35">
      <c r="A455" s="6">
        <v>44296</v>
      </c>
      <c r="B455" s="2" t="s">
        <v>18</v>
      </c>
      <c r="C455" s="2" t="s">
        <v>25</v>
      </c>
      <c r="D455" s="2" t="s">
        <v>5</v>
      </c>
      <c r="E455" s="2" t="s">
        <v>57</v>
      </c>
      <c r="F455" s="2" t="s">
        <v>4</v>
      </c>
      <c r="G455" s="2" t="s">
        <v>52</v>
      </c>
      <c r="H455" s="2">
        <v>1</v>
      </c>
      <c r="I455" s="2">
        <v>3</v>
      </c>
      <c r="J455" s="2" t="s">
        <v>29</v>
      </c>
      <c r="K455" s="2" t="s">
        <v>70</v>
      </c>
      <c r="L455" s="2" t="s">
        <v>11</v>
      </c>
      <c r="M455" s="2">
        <v>2</v>
      </c>
      <c r="N455" s="2" t="s">
        <v>11</v>
      </c>
      <c r="O455" s="2" t="s">
        <v>33</v>
      </c>
    </row>
    <row r="456" spans="1:15" x14ac:dyDescent="0.35">
      <c r="A456" s="6">
        <v>44296</v>
      </c>
      <c r="B456" s="2" t="s">
        <v>18</v>
      </c>
      <c r="C456" s="2" t="s">
        <v>25</v>
      </c>
      <c r="D456" s="2" t="s">
        <v>5</v>
      </c>
      <c r="E456" s="2" t="s">
        <v>57</v>
      </c>
      <c r="F456" s="2" t="s">
        <v>4</v>
      </c>
      <c r="G456" s="2" t="s">
        <v>52</v>
      </c>
      <c r="H456" s="2">
        <v>1</v>
      </c>
      <c r="I456" s="2">
        <v>4</v>
      </c>
      <c r="J456" s="2" t="s">
        <v>29</v>
      </c>
      <c r="K456" s="2" t="s">
        <v>70</v>
      </c>
      <c r="L456" s="2" t="s">
        <v>11</v>
      </c>
      <c r="M456" s="2" t="s">
        <v>39</v>
      </c>
      <c r="N456" s="2" t="s">
        <v>12</v>
      </c>
      <c r="O456" s="2" t="s">
        <v>33</v>
      </c>
    </row>
    <row r="457" spans="1:15" x14ac:dyDescent="0.35">
      <c r="A457" s="6">
        <v>44296</v>
      </c>
      <c r="B457" s="2" t="s">
        <v>18</v>
      </c>
      <c r="C457" s="2" t="s">
        <v>25</v>
      </c>
      <c r="D457" s="2" t="s">
        <v>5</v>
      </c>
      <c r="E457" s="2" t="s">
        <v>57</v>
      </c>
      <c r="F457" s="2" t="s">
        <v>4</v>
      </c>
      <c r="G457" s="2" t="s">
        <v>52</v>
      </c>
      <c r="H457" s="2">
        <v>1</v>
      </c>
      <c r="I457" s="2">
        <v>5</v>
      </c>
      <c r="J457" s="2" t="s">
        <v>29</v>
      </c>
      <c r="K457" s="2" t="s">
        <v>70</v>
      </c>
      <c r="L457" s="2" t="s">
        <v>12</v>
      </c>
      <c r="M457" s="2">
        <v>1</v>
      </c>
      <c r="N457" s="2" t="s">
        <v>12</v>
      </c>
      <c r="O457" s="2" t="s">
        <v>33</v>
      </c>
    </row>
    <row r="458" spans="1:15" x14ac:dyDescent="0.35">
      <c r="A458" s="6">
        <v>44296</v>
      </c>
      <c r="B458" s="2" t="s">
        <v>18</v>
      </c>
      <c r="C458" s="2" t="s">
        <v>25</v>
      </c>
      <c r="D458" s="2" t="s">
        <v>5</v>
      </c>
      <c r="E458" s="2" t="s">
        <v>57</v>
      </c>
      <c r="F458" s="2" t="s">
        <v>4</v>
      </c>
      <c r="G458" s="2" t="s">
        <v>52</v>
      </c>
      <c r="H458" s="2">
        <v>1</v>
      </c>
      <c r="I458" s="2">
        <v>6</v>
      </c>
      <c r="J458" s="2" t="s">
        <v>29</v>
      </c>
      <c r="K458" s="2" t="s">
        <v>70</v>
      </c>
      <c r="L458" s="2" t="s">
        <v>12</v>
      </c>
      <c r="M458" s="2">
        <v>2</v>
      </c>
      <c r="N458" s="2" t="s">
        <v>12</v>
      </c>
      <c r="O458" s="2" t="s">
        <v>33</v>
      </c>
    </row>
    <row r="459" spans="1:15" x14ac:dyDescent="0.35">
      <c r="A459" s="6">
        <v>44296</v>
      </c>
      <c r="B459" s="2" t="s">
        <v>18</v>
      </c>
      <c r="C459" s="2" t="s">
        <v>25</v>
      </c>
      <c r="D459" s="2" t="s">
        <v>5</v>
      </c>
      <c r="E459" s="2" t="s">
        <v>57</v>
      </c>
      <c r="F459" s="2" t="s">
        <v>4</v>
      </c>
      <c r="G459" s="2" t="s">
        <v>52</v>
      </c>
      <c r="H459" s="2">
        <v>1</v>
      </c>
      <c r="I459" s="2">
        <v>7</v>
      </c>
      <c r="J459" s="2" t="s">
        <v>29</v>
      </c>
      <c r="K459" s="2" t="s">
        <v>70</v>
      </c>
      <c r="L459" s="2" t="s">
        <v>12</v>
      </c>
      <c r="M459" s="2">
        <v>2</v>
      </c>
      <c r="N459" s="2" t="s">
        <v>12</v>
      </c>
      <c r="O459" s="2" t="s">
        <v>33</v>
      </c>
    </row>
    <row r="460" spans="1:15" x14ac:dyDescent="0.35">
      <c r="A460" s="6">
        <v>44296</v>
      </c>
      <c r="B460" s="2" t="s">
        <v>18</v>
      </c>
      <c r="C460" s="2" t="s">
        <v>25</v>
      </c>
      <c r="D460" s="2" t="s">
        <v>5</v>
      </c>
      <c r="E460" s="2" t="s">
        <v>57</v>
      </c>
      <c r="F460" s="2" t="s">
        <v>4</v>
      </c>
      <c r="G460" s="2" t="s">
        <v>52</v>
      </c>
      <c r="H460" s="2">
        <v>1</v>
      </c>
      <c r="I460" s="2">
        <v>8</v>
      </c>
      <c r="J460" s="2" t="s">
        <v>29</v>
      </c>
      <c r="K460" s="2" t="s">
        <v>70</v>
      </c>
      <c r="L460" s="2" t="s">
        <v>12</v>
      </c>
      <c r="M460" s="2">
        <v>2</v>
      </c>
      <c r="N460" s="2" t="s">
        <v>12</v>
      </c>
      <c r="O460" s="2" t="s">
        <v>33</v>
      </c>
    </row>
    <row r="461" spans="1:15" x14ac:dyDescent="0.35">
      <c r="A461" s="6">
        <v>44296</v>
      </c>
      <c r="B461" s="2" t="s">
        <v>18</v>
      </c>
      <c r="C461" s="2" t="s">
        <v>25</v>
      </c>
      <c r="D461" s="2" t="s">
        <v>5</v>
      </c>
      <c r="E461" s="2" t="s">
        <v>57</v>
      </c>
      <c r="F461" s="2" t="s">
        <v>4</v>
      </c>
      <c r="G461" s="2" t="s">
        <v>52</v>
      </c>
      <c r="H461" s="2">
        <v>1</v>
      </c>
      <c r="I461" s="2">
        <v>9</v>
      </c>
      <c r="J461" s="2" t="s">
        <v>29</v>
      </c>
      <c r="K461" s="2" t="s">
        <v>70</v>
      </c>
      <c r="L461" s="2" t="s">
        <v>11</v>
      </c>
      <c r="M461" s="2">
        <v>2</v>
      </c>
      <c r="N461" s="2" t="s">
        <v>12</v>
      </c>
      <c r="O461" s="2" t="s">
        <v>35</v>
      </c>
    </row>
    <row r="462" spans="1:15" x14ac:dyDescent="0.35">
      <c r="A462" s="6">
        <v>44296</v>
      </c>
      <c r="B462" s="2" t="s">
        <v>18</v>
      </c>
      <c r="C462" s="2" t="s">
        <v>25</v>
      </c>
      <c r="D462" s="2" t="s">
        <v>5</v>
      </c>
      <c r="E462" s="2" t="s">
        <v>57</v>
      </c>
      <c r="F462" s="2" t="s">
        <v>4</v>
      </c>
      <c r="G462" s="2" t="s">
        <v>52</v>
      </c>
      <c r="H462" s="2">
        <v>1</v>
      </c>
      <c r="I462" s="2">
        <v>10</v>
      </c>
      <c r="J462" s="2" t="s">
        <v>29</v>
      </c>
      <c r="K462" s="2" t="s">
        <v>70</v>
      </c>
      <c r="L462" s="2" t="s">
        <v>11</v>
      </c>
      <c r="M462" s="2">
        <v>2</v>
      </c>
      <c r="N462" s="2" t="s">
        <v>12</v>
      </c>
      <c r="O462" s="2" t="s">
        <v>33</v>
      </c>
    </row>
    <row r="463" spans="1:15" x14ac:dyDescent="0.35">
      <c r="A463" s="6">
        <v>44296</v>
      </c>
      <c r="B463" s="2" t="s">
        <v>18</v>
      </c>
      <c r="C463" s="2" t="s">
        <v>25</v>
      </c>
      <c r="D463" s="2" t="s">
        <v>5</v>
      </c>
      <c r="E463" s="2" t="s">
        <v>57</v>
      </c>
      <c r="F463" s="2" t="s">
        <v>4</v>
      </c>
      <c r="G463" s="2" t="s">
        <v>52</v>
      </c>
      <c r="H463" s="2">
        <v>1</v>
      </c>
      <c r="I463" s="2">
        <v>11</v>
      </c>
      <c r="J463" s="2" t="s">
        <v>29</v>
      </c>
      <c r="K463" s="2" t="s">
        <v>70</v>
      </c>
      <c r="L463" s="2" t="s">
        <v>11</v>
      </c>
      <c r="M463" s="2">
        <v>2</v>
      </c>
      <c r="N463" s="2" t="s">
        <v>11</v>
      </c>
      <c r="O463" s="2" t="s">
        <v>33</v>
      </c>
    </row>
    <row r="464" spans="1:15" x14ac:dyDescent="0.35">
      <c r="A464" s="6">
        <v>44296</v>
      </c>
      <c r="B464" s="2" t="s">
        <v>18</v>
      </c>
      <c r="C464" s="2" t="s">
        <v>25</v>
      </c>
      <c r="D464" s="2" t="s">
        <v>5</v>
      </c>
      <c r="E464" s="2" t="s">
        <v>57</v>
      </c>
      <c r="F464" s="2" t="s">
        <v>4</v>
      </c>
      <c r="G464" s="2" t="s">
        <v>52</v>
      </c>
      <c r="H464" s="2">
        <v>1</v>
      </c>
      <c r="I464" s="2">
        <v>12</v>
      </c>
      <c r="J464" s="2" t="s">
        <v>29</v>
      </c>
      <c r="K464" s="2" t="s">
        <v>70</v>
      </c>
      <c r="L464" s="2" t="s">
        <v>11</v>
      </c>
      <c r="M464" s="2">
        <v>1</v>
      </c>
      <c r="N464" s="2" t="s">
        <v>11</v>
      </c>
      <c r="O464" s="2" t="s">
        <v>33</v>
      </c>
    </row>
    <row r="465" spans="1:15" x14ac:dyDescent="0.35">
      <c r="A465" s="6">
        <v>44296</v>
      </c>
      <c r="B465" s="2" t="s">
        <v>18</v>
      </c>
      <c r="C465" s="2" t="s">
        <v>25</v>
      </c>
      <c r="D465" s="2" t="s">
        <v>5</v>
      </c>
      <c r="E465" s="2" t="s">
        <v>57</v>
      </c>
      <c r="F465" s="2" t="s">
        <v>4</v>
      </c>
      <c r="G465" s="2" t="s">
        <v>52</v>
      </c>
      <c r="H465" s="2">
        <v>1</v>
      </c>
      <c r="I465" s="2">
        <v>13</v>
      </c>
      <c r="J465" s="2" t="s">
        <v>29</v>
      </c>
      <c r="K465" s="2" t="s">
        <v>70</v>
      </c>
      <c r="L465" s="2" t="s">
        <v>12</v>
      </c>
      <c r="M465" s="2">
        <v>2</v>
      </c>
      <c r="N465" s="2" t="s">
        <v>11</v>
      </c>
      <c r="O465" s="2" t="s">
        <v>33</v>
      </c>
    </row>
    <row r="466" spans="1:15" x14ac:dyDescent="0.35">
      <c r="A466" s="6">
        <v>44296</v>
      </c>
      <c r="B466" s="2" t="s">
        <v>18</v>
      </c>
      <c r="C466" s="2" t="s">
        <v>25</v>
      </c>
      <c r="D466" s="2" t="s">
        <v>5</v>
      </c>
      <c r="E466" s="2" t="s">
        <v>57</v>
      </c>
      <c r="F466" s="2" t="s">
        <v>4</v>
      </c>
      <c r="G466" s="2" t="s">
        <v>52</v>
      </c>
      <c r="H466" s="2">
        <v>1</v>
      </c>
      <c r="I466" s="2">
        <v>14</v>
      </c>
      <c r="J466" s="2" t="s">
        <v>29</v>
      </c>
      <c r="K466" s="2" t="s">
        <v>70</v>
      </c>
      <c r="L466" s="2" t="s">
        <v>12</v>
      </c>
      <c r="M466" s="2">
        <v>1</v>
      </c>
      <c r="N466" s="2" t="s">
        <v>12</v>
      </c>
      <c r="O466" s="2" t="s">
        <v>35</v>
      </c>
    </row>
    <row r="467" spans="1:15" x14ac:dyDescent="0.35">
      <c r="A467" s="6">
        <v>44296</v>
      </c>
      <c r="B467" s="2" t="s">
        <v>18</v>
      </c>
      <c r="C467" s="2" t="s">
        <v>25</v>
      </c>
      <c r="D467" s="2" t="s">
        <v>5</v>
      </c>
      <c r="E467" s="2" t="s">
        <v>57</v>
      </c>
      <c r="F467" s="2" t="s">
        <v>4</v>
      </c>
      <c r="G467" s="2" t="s">
        <v>52</v>
      </c>
      <c r="H467" s="2">
        <v>1</v>
      </c>
      <c r="I467" s="2">
        <v>15</v>
      </c>
      <c r="J467" s="2" t="s">
        <v>29</v>
      </c>
      <c r="K467" s="2" t="s">
        <v>70</v>
      </c>
      <c r="L467" s="2" t="s">
        <v>12</v>
      </c>
      <c r="M467" s="2">
        <v>1</v>
      </c>
      <c r="N467" s="2" t="s">
        <v>12</v>
      </c>
      <c r="O467" s="2" t="s">
        <v>35</v>
      </c>
    </row>
    <row r="468" spans="1:15" x14ac:dyDescent="0.35">
      <c r="A468" s="6">
        <v>44296</v>
      </c>
      <c r="B468" s="2" t="s">
        <v>18</v>
      </c>
      <c r="C468" s="2" t="s">
        <v>25</v>
      </c>
      <c r="D468" s="2" t="s">
        <v>5</v>
      </c>
      <c r="E468" s="2" t="s">
        <v>57</v>
      </c>
      <c r="F468" s="2" t="s">
        <v>4</v>
      </c>
      <c r="G468" s="2" t="s">
        <v>52</v>
      </c>
      <c r="H468" s="2">
        <v>1</v>
      </c>
      <c r="I468" s="2">
        <v>16</v>
      </c>
      <c r="J468" s="2" t="s">
        <v>29</v>
      </c>
      <c r="K468" s="2" t="s">
        <v>70</v>
      </c>
      <c r="L468" s="2" t="s">
        <v>12</v>
      </c>
      <c r="M468" s="2">
        <v>1</v>
      </c>
      <c r="N468" s="2" t="s">
        <v>12</v>
      </c>
      <c r="O468" s="2" t="s">
        <v>34</v>
      </c>
    </row>
    <row r="469" spans="1:15" x14ac:dyDescent="0.35">
      <c r="A469" s="6">
        <v>44296</v>
      </c>
      <c r="B469" s="2" t="s">
        <v>18</v>
      </c>
      <c r="C469" s="2" t="s">
        <v>25</v>
      </c>
      <c r="D469" s="2" t="s">
        <v>5</v>
      </c>
      <c r="E469" s="2" t="s">
        <v>57</v>
      </c>
      <c r="F469" s="2" t="s">
        <v>4</v>
      </c>
      <c r="G469" s="2" t="s">
        <v>52</v>
      </c>
      <c r="H469" s="2">
        <v>2</v>
      </c>
      <c r="I469" s="2">
        <v>17</v>
      </c>
      <c r="J469" s="2" t="s">
        <v>29</v>
      </c>
      <c r="K469" s="2" t="s">
        <v>70</v>
      </c>
      <c r="L469" s="2" t="s">
        <v>12</v>
      </c>
      <c r="M469" s="2">
        <v>1</v>
      </c>
      <c r="N469" s="2" t="s">
        <v>12</v>
      </c>
      <c r="O469" s="2" t="s">
        <v>34</v>
      </c>
    </row>
    <row r="470" spans="1:15" x14ac:dyDescent="0.35">
      <c r="A470" s="6">
        <v>44296</v>
      </c>
      <c r="B470" s="2" t="s">
        <v>18</v>
      </c>
      <c r="C470" s="2" t="s">
        <v>25</v>
      </c>
      <c r="D470" s="2" t="s">
        <v>5</v>
      </c>
      <c r="E470" s="2" t="s">
        <v>57</v>
      </c>
      <c r="F470" s="2" t="s">
        <v>4</v>
      </c>
      <c r="G470" s="2" t="s">
        <v>52</v>
      </c>
      <c r="H470" s="2">
        <v>2</v>
      </c>
      <c r="I470" s="2">
        <v>18</v>
      </c>
      <c r="J470" s="2" t="s">
        <v>29</v>
      </c>
      <c r="K470" s="2" t="s">
        <v>70</v>
      </c>
      <c r="L470" s="2" t="s">
        <v>12</v>
      </c>
      <c r="M470" s="2">
        <v>1</v>
      </c>
      <c r="N470" s="2" t="s">
        <v>12</v>
      </c>
      <c r="O470" s="2" t="s">
        <v>35</v>
      </c>
    </row>
    <row r="471" spans="1:15" x14ac:dyDescent="0.35">
      <c r="A471" s="6">
        <v>44296</v>
      </c>
      <c r="B471" s="2" t="s">
        <v>18</v>
      </c>
      <c r="C471" s="2" t="s">
        <v>25</v>
      </c>
      <c r="D471" s="2" t="s">
        <v>5</v>
      </c>
      <c r="E471" s="2" t="s">
        <v>57</v>
      </c>
      <c r="F471" s="2" t="s">
        <v>4</v>
      </c>
      <c r="G471" s="2" t="s">
        <v>52</v>
      </c>
      <c r="H471" s="2">
        <v>2</v>
      </c>
      <c r="I471" s="2">
        <v>19</v>
      </c>
      <c r="J471" s="2" t="s">
        <v>29</v>
      </c>
      <c r="K471" s="2" t="s">
        <v>70</v>
      </c>
      <c r="L471" s="2" t="s">
        <v>12</v>
      </c>
      <c r="M471" s="2">
        <v>1</v>
      </c>
      <c r="N471" s="2" t="s">
        <v>12</v>
      </c>
      <c r="O471" s="2" t="s">
        <v>33</v>
      </c>
    </row>
    <row r="472" spans="1:15" x14ac:dyDescent="0.35">
      <c r="A472" s="6">
        <v>44296</v>
      </c>
      <c r="B472" s="2" t="s">
        <v>18</v>
      </c>
      <c r="C472" s="2" t="s">
        <v>25</v>
      </c>
      <c r="D472" s="2" t="s">
        <v>5</v>
      </c>
      <c r="E472" s="2" t="s">
        <v>57</v>
      </c>
      <c r="F472" s="2" t="s">
        <v>4</v>
      </c>
      <c r="G472" s="2" t="s">
        <v>52</v>
      </c>
      <c r="H472" s="2">
        <v>2</v>
      </c>
      <c r="I472" s="2">
        <v>20</v>
      </c>
      <c r="J472" s="2" t="s">
        <v>29</v>
      </c>
      <c r="K472" s="2" t="s">
        <v>70</v>
      </c>
      <c r="L472" s="2" t="s">
        <v>12</v>
      </c>
      <c r="M472" s="2">
        <v>1</v>
      </c>
      <c r="N472" s="2" t="s">
        <v>12</v>
      </c>
      <c r="O472" s="2" t="s">
        <v>34</v>
      </c>
    </row>
    <row r="473" spans="1:15" x14ac:dyDescent="0.35">
      <c r="A473" s="6">
        <v>44296</v>
      </c>
      <c r="B473" s="2" t="s">
        <v>18</v>
      </c>
      <c r="C473" s="2" t="s">
        <v>25</v>
      </c>
      <c r="D473" s="2" t="s">
        <v>5</v>
      </c>
      <c r="E473" s="2" t="s">
        <v>57</v>
      </c>
      <c r="F473" s="2" t="s">
        <v>4</v>
      </c>
      <c r="G473" s="2" t="s">
        <v>52</v>
      </c>
      <c r="H473" s="2">
        <v>2</v>
      </c>
      <c r="I473" s="2">
        <v>21</v>
      </c>
      <c r="J473" s="2" t="s">
        <v>29</v>
      </c>
      <c r="K473" s="2" t="s">
        <v>70</v>
      </c>
      <c r="L473" s="2" t="s">
        <v>11</v>
      </c>
      <c r="M473" s="2" t="s">
        <v>39</v>
      </c>
      <c r="N473" s="2" t="s">
        <v>12</v>
      </c>
      <c r="O473" s="2" t="s">
        <v>33</v>
      </c>
    </row>
    <row r="474" spans="1:15" hidden="1" x14ac:dyDescent="0.35">
      <c r="A474" s="6">
        <v>44296</v>
      </c>
      <c r="B474" s="2" t="s">
        <v>18</v>
      </c>
      <c r="C474" s="2" t="s">
        <v>25</v>
      </c>
      <c r="D474" s="2" t="s">
        <v>5</v>
      </c>
      <c r="E474" s="2" t="s">
        <v>57</v>
      </c>
      <c r="F474" s="2" t="s">
        <v>4</v>
      </c>
      <c r="G474" s="2" t="s">
        <v>52</v>
      </c>
      <c r="H474" s="2">
        <v>2</v>
      </c>
      <c r="I474" s="2">
        <v>22</v>
      </c>
      <c r="J474" s="2" t="s">
        <v>29</v>
      </c>
      <c r="K474" s="2" t="s">
        <v>70</v>
      </c>
      <c r="L474" s="2" t="s">
        <v>11</v>
      </c>
      <c r="M474" s="2">
        <v>2</v>
      </c>
      <c r="N474" s="2" t="s">
        <v>40</v>
      </c>
      <c r="O474" s="2" t="s">
        <v>40</v>
      </c>
    </row>
    <row r="475" spans="1:15" x14ac:dyDescent="0.35">
      <c r="A475" s="6">
        <v>44296</v>
      </c>
      <c r="B475" s="2" t="s">
        <v>18</v>
      </c>
      <c r="C475" s="2" t="s">
        <v>25</v>
      </c>
      <c r="D475" s="2" t="s">
        <v>5</v>
      </c>
      <c r="E475" s="2" t="s">
        <v>57</v>
      </c>
      <c r="F475" s="2" t="s">
        <v>4</v>
      </c>
      <c r="G475" s="2" t="s">
        <v>52</v>
      </c>
      <c r="H475" s="2">
        <v>2</v>
      </c>
      <c r="I475" s="2">
        <v>23</v>
      </c>
      <c r="J475" s="2" t="s">
        <v>29</v>
      </c>
      <c r="K475" s="2" t="s">
        <v>70</v>
      </c>
      <c r="L475" s="2" t="s">
        <v>11</v>
      </c>
      <c r="M475" s="2">
        <v>2</v>
      </c>
      <c r="N475" s="2" t="s">
        <v>12</v>
      </c>
      <c r="O475" s="2" t="s">
        <v>33</v>
      </c>
    </row>
    <row r="476" spans="1:15" x14ac:dyDescent="0.35">
      <c r="A476" s="6">
        <v>44296</v>
      </c>
      <c r="B476" s="2" t="s">
        <v>18</v>
      </c>
      <c r="C476" s="2" t="s">
        <v>25</v>
      </c>
      <c r="D476" s="2" t="s">
        <v>5</v>
      </c>
      <c r="E476" s="2" t="s">
        <v>57</v>
      </c>
      <c r="F476" s="2" t="s">
        <v>4</v>
      </c>
      <c r="G476" s="2" t="s">
        <v>52</v>
      </c>
      <c r="H476" s="2">
        <v>2</v>
      </c>
      <c r="I476" s="2">
        <v>24</v>
      </c>
      <c r="J476" s="2" t="s">
        <v>29</v>
      </c>
      <c r="K476" s="2" t="s">
        <v>70</v>
      </c>
      <c r="L476" s="2" t="s">
        <v>11</v>
      </c>
      <c r="M476" s="2">
        <v>2</v>
      </c>
      <c r="N476" s="2" t="s">
        <v>12</v>
      </c>
      <c r="O476" s="2" t="s">
        <v>35</v>
      </c>
    </row>
    <row r="477" spans="1:15" x14ac:dyDescent="0.35">
      <c r="A477" s="6">
        <v>44296</v>
      </c>
      <c r="B477" s="2" t="s">
        <v>18</v>
      </c>
      <c r="C477" s="2" t="s">
        <v>25</v>
      </c>
      <c r="D477" s="2" t="s">
        <v>5</v>
      </c>
      <c r="E477" s="2" t="s">
        <v>57</v>
      </c>
      <c r="F477" s="2" t="s">
        <v>4</v>
      </c>
      <c r="G477" s="2" t="s">
        <v>52</v>
      </c>
      <c r="H477" s="2">
        <v>2</v>
      </c>
      <c r="I477" s="2">
        <v>25</v>
      </c>
      <c r="J477" s="2" t="s">
        <v>29</v>
      </c>
      <c r="K477" s="2" t="s">
        <v>70</v>
      </c>
      <c r="L477" s="2" t="s">
        <v>11</v>
      </c>
      <c r="M477" s="2">
        <v>2</v>
      </c>
      <c r="N477" s="2" t="s">
        <v>12</v>
      </c>
      <c r="O477" s="2" t="s">
        <v>35</v>
      </c>
    </row>
    <row r="478" spans="1:15" x14ac:dyDescent="0.35">
      <c r="A478" s="6">
        <v>44296</v>
      </c>
      <c r="B478" s="2" t="s">
        <v>18</v>
      </c>
      <c r="C478" s="2" t="s">
        <v>25</v>
      </c>
      <c r="D478" s="2" t="s">
        <v>5</v>
      </c>
      <c r="E478" s="2" t="s">
        <v>57</v>
      </c>
      <c r="F478" s="2" t="s">
        <v>4</v>
      </c>
      <c r="G478" s="2" t="s">
        <v>52</v>
      </c>
      <c r="H478" s="2">
        <v>2</v>
      </c>
      <c r="I478" s="2">
        <v>26</v>
      </c>
      <c r="J478" s="2" t="s">
        <v>29</v>
      </c>
      <c r="K478" s="2" t="s">
        <v>70</v>
      </c>
      <c r="L478" s="2" t="s">
        <v>12</v>
      </c>
      <c r="M478" s="2">
        <v>2</v>
      </c>
      <c r="N478" s="2" t="s">
        <v>12</v>
      </c>
      <c r="O478" s="2" t="s">
        <v>34</v>
      </c>
    </row>
    <row r="479" spans="1:15" x14ac:dyDescent="0.35">
      <c r="A479" s="6">
        <v>44296</v>
      </c>
      <c r="B479" s="2" t="s">
        <v>18</v>
      </c>
      <c r="C479" s="2" t="s">
        <v>25</v>
      </c>
      <c r="D479" s="2" t="s">
        <v>5</v>
      </c>
      <c r="E479" s="2" t="s">
        <v>57</v>
      </c>
      <c r="F479" s="2" t="s">
        <v>4</v>
      </c>
      <c r="G479" s="2" t="s">
        <v>52</v>
      </c>
      <c r="H479" s="2">
        <v>2</v>
      </c>
      <c r="I479" s="2">
        <v>27</v>
      </c>
      <c r="J479" s="2" t="s">
        <v>29</v>
      </c>
      <c r="K479" s="2" t="s">
        <v>70</v>
      </c>
      <c r="L479" s="2" t="s">
        <v>12</v>
      </c>
      <c r="M479" s="2">
        <v>2</v>
      </c>
      <c r="N479" s="2" t="s">
        <v>12</v>
      </c>
      <c r="O479" s="2" t="s">
        <v>34</v>
      </c>
    </row>
    <row r="480" spans="1:15" x14ac:dyDescent="0.35">
      <c r="A480" s="6">
        <v>44296</v>
      </c>
      <c r="B480" s="2" t="s">
        <v>18</v>
      </c>
      <c r="C480" s="2" t="s">
        <v>25</v>
      </c>
      <c r="D480" s="2" t="s">
        <v>5</v>
      </c>
      <c r="E480" s="2" t="s">
        <v>57</v>
      </c>
      <c r="F480" s="2" t="s">
        <v>4</v>
      </c>
      <c r="G480" s="2" t="s">
        <v>52</v>
      </c>
      <c r="H480" s="2">
        <v>2</v>
      </c>
      <c r="I480" s="2">
        <v>28</v>
      </c>
      <c r="J480" s="2" t="s">
        <v>29</v>
      </c>
      <c r="K480" s="2" t="s">
        <v>70</v>
      </c>
      <c r="L480" s="2" t="s">
        <v>12</v>
      </c>
      <c r="M480" s="2">
        <v>1</v>
      </c>
      <c r="N480" s="2" t="s">
        <v>12</v>
      </c>
      <c r="O480" s="2" t="s">
        <v>34</v>
      </c>
    </row>
    <row r="481" spans="1:15" x14ac:dyDescent="0.35">
      <c r="A481" s="6">
        <v>44296</v>
      </c>
      <c r="B481" s="2" t="s">
        <v>18</v>
      </c>
      <c r="C481" s="2" t="s">
        <v>25</v>
      </c>
      <c r="D481" s="2" t="s">
        <v>5</v>
      </c>
      <c r="E481" s="2" t="s">
        <v>57</v>
      </c>
      <c r="F481" s="2" t="s">
        <v>4</v>
      </c>
      <c r="G481" s="2" t="s">
        <v>52</v>
      </c>
      <c r="H481" s="2">
        <v>2</v>
      </c>
      <c r="I481" s="2">
        <v>29</v>
      </c>
      <c r="J481" s="2" t="s">
        <v>29</v>
      </c>
      <c r="K481" s="2" t="s">
        <v>70</v>
      </c>
      <c r="L481" s="2" t="s">
        <v>12</v>
      </c>
      <c r="M481" s="2" t="s">
        <v>39</v>
      </c>
      <c r="N481" s="2" t="s">
        <v>11</v>
      </c>
      <c r="O481" s="2" t="s">
        <v>33</v>
      </c>
    </row>
    <row r="482" spans="1:15" hidden="1" x14ac:dyDescent="0.35">
      <c r="A482" s="6">
        <v>44296</v>
      </c>
      <c r="B482" s="2" t="s">
        <v>18</v>
      </c>
      <c r="C482" s="2" t="s">
        <v>25</v>
      </c>
      <c r="D482" s="2" t="s">
        <v>5</v>
      </c>
      <c r="E482" s="2" t="s">
        <v>57</v>
      </c>
      <c r="F482" s="2" t="s">
        <v>4</v>
      </c>
      <c r="G482" s="2" t="s">
        <v>52</v>
      </c>
      <c r="H482" s="2">
        <v>2</v>
      </c>
      <c r="I482" s="2">
        <v>30</v>
      </c>
      <c r="J482" s="2" t="s">
        <v>29</v>
      </c>
      <c r="K482" s="2" t="s">
        <v>70</v>
      </c>
      <c r="L482" s="2" t="s">
        <v>11</v>
      </c>
      <c r="M482" s="2">
        <v>2</v>
      </c>
      <c r="N482" s="2" t="s">
        <v>40</v>
      </c>
      <c r="O482" s="2" t="s">
        <v>40</v>
      </c>
    </row>
    <row r="483" spans="1:15" x14ac:dyDescent="0.35">
      <c r="A483" s="6">
        <v>44296</v>
      </c>
      <c r="B483" s="2" t="s">
        <v>18</v>
      </c>
      <c r="C483" s="2" t="s">
        <v>25</v>
      </c>
      <c r="D483" s="2" t="s">
        <v>5</v>
      </c>
      <c r="E483" s="2" t="s">
        <v>57</v>
      </c>
      <c r="F483" s="2" t="s">
        <v>4</v>
      </c>
      <c r="G483" s="2" t="s">
        <v>52</v>
      </c>
      <c r="H483" s="2">
        <v>2</v>
      </c>
      <c r="I483" s="2">
        <v>31</v>
      </c>
      <c r="J483" s="2" t="s">
        <v>29</v>
      </c>
      <c r="K483" s="2" t="s">
        <v>70</v>
      </c>
      <c r="L483" s="2" t="s">
        <v>11</v>
      </c>
      <c r="M483" s="2">
        <v>2</v>
      </c>
      <c r="N483" s="2" t="s">
        <v>12</v>
      </c>
      <c r="O483" s="2" t="s">
        <v>34</v>
      </c>
    </row>
    <row r="484" spans="1:15" x14ac:dyDescent="0.35">
      <c r="A484" s="4">
        <v>44296</v>
      </c>
      <c r="B484" s="2" t="s">
        <v>18</v>
      </c>
      <c r="C484" s="2" t="s">
        <v>25</v>
      </c>
      <c r="D484" s="2" t="s">
        <v>5</v>
      </c>
      <c r="E484" s="2" t="s">
        <v>57</v>
      </c>
      <c r="F484" s="2" t="s">
        <v>4</v>
      </c>
      <c r="G484" s="2" t="s">
        <v>52</v>
      </c>
      <c r="H484" s="2">
        <v>1</v>
      </c>
      <c r="I484" s="2">
        <v>1</v>
      </c>
      <c r="J484" s="2" t="s">
        <v>73</v>
      </c>
      <c r="K484" s="2" t="s">
        <v>80</v>
      </c>
      <c r="L484" s="2" t="s">
        <v>11</v>
      </c>
      <c r="M484" s="2">
        <v>2</v>
      </c>
      <c r="N484" s="2" t="s">
        <v>12</v>
      </c>
      <c r="O484" s="2" t="s">
        <v>35</v>
      </c>
    </row>
    <row r="485" spans="1:15" x14ac:dyDescent="0.35">
      <c r="A485" s="4">
        <v>44296</v>
      </c>
      <c r="B485" s="2" t="s">
        <v>18</v>
      </c>
      <c r="C485" s="2" t="s">
        <v>25</v>
      </c>
      <c r="D485" s="2" t="s">
        <v>5</v>
      </c>
      <c r="E485" s="2" t="s">
        <v>57</v>
      </c>
      <c r="F485" s="2" t="s">
        <v>4</v>
      </c>
      <c r="G485" s="2" t="s">
        <v>52</v>
      </c>
      <c r="H485" s="2">
        <v>1</v>
      </c>
      <c r="I485" s="2">
        <v>2</v>
      </c>
      <c r="J485" s="2" t="s">
        <v>73</v>
      </c>
      <c r="K485" s="2" t="s">
        <v>80</v>
      </c>
      <c r="L485" s="2" t="s">
        <v>11</v>
      </c>
      <c r="M485" s="2">
        <v>2</v>
      </c>
      <c r="N485" s="2" t="s">
        <v>12</v>
      </c>
      <c r="O485" s="2" t="s">
        <v>34</v>
      </c>
    </row>
    <row r="486" spans="1:15" x14ac:dyDescent="0.35">
      <c r="A486" s="4">
        <v>44296</v>
      </c>
      <c r="B486" s="2" t="s">
        <v>18</v>
      </c>
      <c r="C486" s="2" t="s">
        <v>25</v>
      </c>
      <c r="D486" s="2" t="s">
        <v>5</v>
      </c>
      <c r="E486" s="2" t="s">
        <v>57</v>
      </c>
      <c r="F486" s="2" t="s">
        <v>4</v>
      </c>
      <c r="G486" s="2" t="s">
        <v>52</v>
      </c>
      <c r="H486" s="2">
        <v>1</v>
      </c>
      <c r="I486" s="2">
        <v>3</v>
      </c>
      <c r="J486" s="2" t="s">
        <v>73</v>
      </c>
      <c r="K486" s="2" t="s">
        <v>80</v>
      </c>
      <c r="L486" s="2" t="s">
        <v>11</v>
      </c>
      <c r="M486" s="2">
        <v>2</v>
      </c>
      <c r="N486" s="2" t="s">
        <v>12</v>
      </c>
      <c r="O486" s="2" t="s">
        <v>35</v>
      </c>
    </row>
    <row r="487" spans="1:15" x14ac:dyDescent="0.35">
      <c r="A487" s="4">
        <v>44296</v>
      </c>
      <c r="B487" s="2" t="s">
        <v>18</v>
      </c>
      <c r="C487" s="2" t="s">
        <v>25</v>
      </c>
      <c r="D487" s="2" t="s">
        <v>5</v>
      </c>
      <c r="E487" s="2" t="s">
        <v>57</v>
      </c>
      <c r="F487" s="2" t="s">
        <v>4</v>
      </c>
      <c r="G487" s="2" t="s">
        <v>52</v>
      </c>
      <c r="H487" s="2">
        <v>1</v>
      </c>
      <c r="I487" s="2">
        <v>4</v>
      </c>
      <c r="J487" s="2" t="s">
        <v>73</v>
      </c>
      <c r="K487" s="2" t="s">
        <v>80</v>
      </c>
      <c r="L487" s="2" t="s">
        <v>11</v>
      </c>
      <c r="M487" s="2">
        <v>2</v>
      </c>
      <c r="N487" s="2" t="s">
        <v>12</v>
      </c>
      <c r="O487" s="2" t="s">
        <v>35</v>
      </c>
    </row>
    <row r="488" spans="1:15" x14ac:dyDescent="0.35">
      <c r="A488" s="4">
        <v>44296</v>
      </c>
      <c r="B488" s="2" t="s">
        <v>18</v>
      </c>
      <c r="C488" s="2" t="s">
        <v>25</v>
      </c>
      <c r="D488" s="2" t="s">
        <v>5</v>
      </c>
      <c r="E488" s="2" t="s">
        <v>57</v>
      </c>
      <c r="F488" s="2" t="s">
        <v>4</v>
      </c>
      <c r="G488" s="2" t="s">
        <v>52</v>
      </c>
      <c r="H488" s="2">
        <v>1</v>
      </c>
      <c r="I488" s="2">
        <v>5</v>
      </c>
      <c r="J488" s="2" t="s">
        <v>73</v>
      </c>
      <c r="K488" s="2" t="s">
        <v>80</v>
      </c>
      <c r="L488" s="2" t="s">
        <v>12</v>
      </c>
      <c r="M488" s="2">
        <v>2</v>
      </c>
      <c r="N488" s="2" t="s">
        <v>11</v>
      </c>
      <c r="O488" s="2" t="s">
        <v>34</v>
      </c>
    </row>
    <row r="489" spans="1:15" x14ac:dyDescent="0.35">
      <c r="A489" s="4">
        <v>44296</v>
      </c>
      <c r="B489" s="2" t="s">
        <v>18</v>
      </c>
      <c r="C489" s="2" t="s">
        <v>25</v>
      </c>
      <c r="D489" s="2" t="s">
        <v>5</v>
      </c>
      <c r="E489" s="2" t="s">
        <v>57</v>
      </c>
      <c r="F489" s="2" t="s">
        <v>4</v>
      </c>
      <c r="G489" s="2" t="s">
        <v>52</v>
      </c>
      <c r="H489" s="2">
        <v>1</v>
      </c>
      <c r="I489" s="2">
        <v>6</v>
      </c>
      <c r="J489" s="2" t="s">
        <v>73</v>
      </c>
      <c r="K489" s="2" t="s">
        <v>80</v>
      </c>
      <c r="L489" s="2" t="s">
        <v>12</v>
      </c>
      <c r="M489" s="2">
        <v>1</v>
      </c>
      <c r="N489" s="2" t="s">
        <v>12</v>
      </c>
      <c r="O489" s="2" t="s">
        <v>35</v>
      </c>
    </row>
    <row r="490" spans="1:15" x14ac:dyDescent="0.35">
      <c r="A490" s="4">
        <v>44296</v>
      </c>
      <c r="B490" s="2" t="s">
        <v>18</v>
      </c>
      <c r="C490" s="2" t="s">
        <v>25</v>
      </c>
      <c r="D490" s="2" t="s">
        <v>5</v>
      </c>
      <c r="E490" s="2" t="s">
        <v>57</v>
      </c>
      <c r="F490" s="2" t="s">
        <v>4</v>
      </c>
      <c r="G490" s="2" t="s">
        <v>52</v>
      </c>
      <c r="H490" s="2">
        <v>1</v>
      </c>
      <c r="I490" s="2">
        <v>7</v>
      </c>
      <c r="J490" s="2" t="s">
        <v>73</v>
      </c>
      <c r="K490" s="2" t="s">
        <v>80</v>
      </c>
      <c r="L490" s="2" t="s">
        <v>12</v>
      </c>
      <c r="M490" s="2">
        <v>2</v>
      </c>
      <c r="N490" s="2" t="s">
        <v>11</v>
      </c>
      <c r="O490" s="2" t="s">
        <v>35</v>
      </c>
    </row>
    <row r="491" spans="1:15" x14ac:dyDescent="0.35">
      <c r="A491" s="4">
        <v>44296</v>
      </c>
      <c r="B491" s="2" t="s">
        <v>18</v>
      </c>
      <c r="C491" s="2" t="s">
        <v>25</v>
      </c>
      <c r="D491" s="2" t="s">
        <v>5</v>
      </c>
      <c r="E491" s="2" t="s">
        <v>57</v>
      </c>
      <c r="F491" s="2" t="s">
        <v>4</v>
      </c>
      <c r="G491" s="2" t="s">
        <v>52</v>
      </c>
      <c r="H491" s="2">
        <v>1</v>
      </c>
      <c r="I491" s="2">
        <v>8</v>
      </c>
      <c r="J491" s="2" t="s">
        <v>73</v>
      </c>
      <c r="K491" s="2" t="s">
        <v>80</v>
      </c>
      <c r="L491" s="2" t="s">
        <v>12</v>
      </c>
      <c r="M491" s="2">
        <v>2</v>
      </c>
      <c r="N491" s="2" t="s">
        <v>11</v>
      </c>
      <c r="O491" s="2" t="s">
        <v>35</v>
      </c>
    </row>
    <row r="492" spans="1:15" x14ac:dyDescent="0.35">
      <c r="A492" s="4">
        <v>44296</v>
      </c>
      <c r="B492" s="2" t="s">
        <v>18</v>
      </c>
      <c r="C492" s="2" t="s">
        <v>25</v>
      </c>
      <c r="D492" s="2" t="s">
        <v>5</v>
      </c>
      <c r="E492" s="2" t="s">
        <v>57</v>
      </c>
      <c r="F492" s="2" t="s">
        <v>4</v>
      </c>
      <c r="G492" s="2" t="s">
        <v>52</v>
      </c>
      <c r="H492" s="2">
        <v>1</v>
      </c>
      <c r="I492" s="2">
        <v>9</v>
      </c>
      <c r="J492" s="2" t="s">
        <v>73</v>
      </c>
      <c r="K492" s="2" t="s">
        <v>80</v>
      </c>
      <c r="L492" s="2" t="s">
        <v>11</v>
      </c>
      <c r="M492" s="2">
        <v>1</v>
      </c>
      <c r="N492" s="2" t="s">
        <v>12</v>
      </c>
      <c r="O492" s="2" t="s">
        <v>35</v>
      </c>
    </row>
    <row r="493" spans="1:15" x14ac:dyDescent="0.35">
      <c r="A493" s="4">
        <v>44296</v>
      </c>
      <c r="B493" s="2" t="s">
        <v>18</v>
      </c>
      <c r="C493" s="2" t="s">
        <v>25</v>
      </c>
      <c r="D493" s="2" t="s">
        <v>5</v>
      </c>
      <c r="E493" s="2" t="s">
        <v>57</v>
      </c>
      <c r="F493" s="2" t="s">
        <v>4</v>
      </c>
      <c r="G493" s="2" t="s">
        <v>52</v>
      </c>
      <c r="H493" s="2">
        <v>1</v>
      </c>
      <c r="I493" s="2">
        <v>10</v>
      </c>
      <c r="J493" s="2" t="s">
        <v>73</v>
      </c>
      <c r="K493" s="2" t="s">
        <v>80</v>
      </c>
      <c r="L493" s="2" t="s">
        <v>11</v>
      </c>
      <c r="M493" s="2">
        <v>1</v>
      </c>
      <c r="N493" s="2" t="s">
        <v>12</v>
      </c>
      <c r="O493" s="2" t="s">
        <v>33</v>
      </c>
    </row>
    <row r="494" spans="1:15" x14ac:dyDescent="0.35">
      <c r="A494" s="4">
        <v>44296</v>
      </c>
      <c r="B494" s="2" t="s">
        <v>18</v>
      </c>
      <c r="C494" s="2" t="s">
        <v>25</v>
      </c>
      <c r="D494" s="2" t="s">
        <v>5</v>
      </c>
      <c r="E494" s="2" t="s">
        <v>57</v>
      </c>
      <c r="F494" s="2" t="s">
        <v>4</v>
      </c>
      <c r="G494" s="2" t="s">
        <v>52</v>
      </c>
      <c r="H494" s="2">
        <v>1</v>
      </c>
      <c r="I494" s="2">
        <v>11</v>
      </c>
      <c r="J494" s="2" t="s">
        <v>73</v>
      </c>
      <c r="K494" s="2" t="s">
        <v>80</v>
      </c>
      <c r="L494" s="2" t="s">
        <v>11</v>
      </c>
      <c r="M494" s="2">
        <v>1</v>
      </c>
      <c r="N494" s="2" t="s">
        <v>11</v>
      </c>
      <c r="O494" s="2" t="s">
        <v>33</v>
      </c>
    </row>
    <row r="495" spans="1:15" x14ac:dyDescent="0.35">
      <c r="A495" s="4">
        <v>44296</v>
      </c>
      <c r="B495" s="2" t="s">
        <v>18</v>
      </c>
      <c r="C495" s="2" t="s">
        <v>25</v>
      </c>
      <c r="D495" s="2" t="s">
        <v>5</v>
      </c>
      <c r="E495" s="2" t="s">
        <v>57</v>
      </c>
      <c r="F495" s="2" t="s">
        <v>4</v>
      </c>
      <c r="G495" s="2" t="s">
        <v>52</v>
      </c>
      <c r="H495" s="2">
        <v>1</v>
      </c>
      <c r="I495" s="2">
        <v>12</v>
      </c>
      <c r="J495" s="2" t="s">
        <v>73</v>
      </c>
      <c r="K495" s="2" t="s">
        <v>80</v>
      </c>
      <c r="L495" s="2" t="s">
        <v>11</v>
      </c>
      <c r="M495" s="2">
        <v>1</v>
      </c>
      <c r="N495" s="2" t="s">
        <v>12</v>
      </c>
      <c r="O495" s="2" t="s">
        <v>33</v>
      </c>
    </row>
    <row r="496" spans="1:15" x14ac:dyDescent="0.35">
      <c r="A496" s="4">
        <v>44296</v>
      </c>
      <c r="B496" s="2" t="s">
        <v>18</v>
      </c>
      <c r="C496" s="2" t="s">
        <v>25</v>
      </c>
      <c r="D496" s="2" t="s">
        <v>5</v>
      </c>
      <c r="E496" s="2" t="s">
        <v>57</v>
      </c>
      <c r="F496" s="2" t="s">
        <v>4</v>
      </c>
      <c r="G496" s="2" t="s">
        <v>52</v>
      </c>
      <c r="H496" s="2">
        <v>1</v>
      </c>
      <c r="I496" s="2">
        <v>13</v>
      </c>
      <c r="J496" s="2" t="s">
        <v>73</v>
      </c>
      <c r="K496" s="2" t="s">
        <v>80</v>
      </c>
      <c r="L496" s="2" t="s">
        <v>12</v>
      </c>
      <c r="M496" s="2">
        <v>1</v>
      </c>
      <c r="N496" s="2" t="s">
        <v>12</v>
      </c>
      <c r="O496" s="2" t="s">
        <v>33</v>
      </c>
    </row>
    <row r="497" spans="1:15" x14ac:dyDescent="0.35">
      <c r="A497" s="4">
        <v>44296</v>
      </c>
      <c r="B497" s="2" t="s">
        <v>18</v>
      </c>
      <c r="C497" s="2" t="s">
        <v>25</v>
      </c>
      <c r="D497" s="2" t="s">
        <v>5</v>
      </c>
      <c r="E497" s="2" t="s">
        <v>57</v>
      </c>
      <c r="F497" s="2" t="s">
        <v>4</v>
      </c>
      <c r="G497" s="2" t="s">
        <v>52</v>
      </c>
      <c r="H497" s="2">
        <v>1</v>
      </c>
      <c r="I497" s="2">
        <v>14</v>
      </c>
      <c r="J497" s="2" t="s">
        <v>73</v>
      </c>
      <c r="K497" s="2" t="s">
        <v>80</v>
      </c>
      <c r="L497" s="2" t="s">
        <v>12</v>
      </c>
      <c r="M497" s="2">
        <v>1</v>
      </c>
      <c r="N497" s="2" t="s">
        <v>12</v>
      </c>
      <c r="O497" s="2" t="s">
        <v>35</v>
      </c>
    </row>
    <row r="498" spans="1:15" x14ac:dyDescent="0.35">
      <c r="A498" s="4">
        <v>44296</v>
      </c>
      <c r="B498" s="2" t="s">
        <v>18</v>
      </c>
      <c r="C498" s="2" t="s">
        <v>25</v>
      </c>
      <c r="D498" s="2" t="s">
        <v>5</v>
      </c>
      <c r="E498" s="2" t="s">
        <v>57</v>
      </c>
      <c r="F498" s="2" t="s">
        <v>4</v>
      </c>
      <c r="G498" s="2" t="s">
        <v>52</v>
      </c>
      <c r="H498" s="2">
        <v>1</v>
      </c>
      <c r="I498" s="2">
        <v>15</v>
      </c>
      <c r="J498" s="2" t="s">
        <v>73</v>
      </c>
      <c r="K498" s="2" t="s">
        <v>80</v>
      </c>
      <c r="L498" s="2" t="s">
        <v>12</v>
      </c>
      <c r="M498" s="2">
        <v>2</v>
      </c>
      <c r="N498" s="2" t="s">
        <v>12</v>
      </c>
      <c r="O498" s="2" t="s">
        <v>33</v>
      </c>
    </row>
    <row r="499" spans="1:15" x14ac:dyDescent="0.35">
      <c r="A499" s="4">
        <v>44296</v>
      </c>
      <c r="B499" s="2" t="s">
        <v>18</v>
      </c>
      <c r="C499" s="2" t="s">
        <v>25</v>
      </c>
      <c r="D499" s="2" t="s">
        <v>5</v>
      </c>
      <c r="E499" s="2" t="s">
        <v>57</v>
      </c>
      <c r="F499" s="2" t="s">
        <v>4</v>
      </c>
      <c r="G499" s="2" t="s">
        <v>52</v>
      </c>
      <c r="H499" s="2">
        <v>1</v>
      </c>
      <c r="I499" s="2">
        <v>16</v>
      </c>
      <c r="J499" s="2" t="s">
        <v>73</v>
      </c>
      <c r="K499" s="2" t="s">
        <v>80</v>
      </c>
      <c r="L499" s="2" t="s">
        <v>12</v>
      </c>
      <c r="M499" s="2">
        <v>2</v>
      </c>
      <c r="N499" s="2" t="s">
        <v>12</v>
      </c>
      <c r="O499" s="2" t="s">
        <v>34</v>
      </c>
    </row>
    <row r="500" spans="1:15" x14ac:dyDescent="0.35">
      <c r="A500" s="4">
        <v>44296</v>
      </c>
      <c r="B500" s="2" t="s">
        <v>18</v>
      </c>
      <c r="C500" s="2" t="s">
        <v>25</v>
      </c>
      <c r="D500" s="2" t="s">
        <v>5</v>
      </c>
      <c r="E500" s="2" t="s">
        <v>57</v>
      </c>
      <c r="F500" s="2" t="s">
        <v>4</v>
      </c>
      <c r="G500" s="2" t="s">
        <v>52</v>
      </c>
      <c r="H500" s="2">
        <v>2</v>
      </c>
      <c r="I500" s="2">
        <v>1</v>
      </c>
      <c r="J500" s="2" t="s">
        <v>73</v>
      </c>
      <c r="K500" s="2" t="s">
        <v>80</v>
      </c>
      <c r="L500" s="2" t="s">
        <v>12</v>
      </c>
      <c r="M500" s="2" t="s">
        <v>39</v>
      </c>
      <c r="N500" s="2" t="s">
        <v>11</v>
      </c>
      <c r="O500" s="2" t="s">
        <v>33</v>
      </c>
    </row>
    <row r="501" spans="1:15" x14ac:dyDescent="0.35">
      <c r="A501" s="4">
        <v>44296</v>
      </c>
      <c r="B501" s="2" t="s">
        <v>18</v>
      </c>
      <c r="C501" s="2" t="s">
        <v>25</v>
      </c>
      <c r="D501" s="2" t="s">
        <v>5</v>
      </c>
      <c r="E501" s="2" t="s">
        <v>57</v>
      </c>
      <c r="F501" s="2" t="s">
        <v>4</v>
      </c>
      <c r="G501" s="2" t="s">
        <v>52</v>
      </c>
      <c r="H501" s="2">
        <v>2</v>
      </c>
      <c r="I501" s="2">
        <v>2</v>
      </c>
      <c r="J501" s="2" t="s">
        <v>73</v>
      </c>
      <c r="K501" s="2" t="s">
        <v>80</v>
      </c>
      <c r="L501" s="2" t="s">
        <v>12</v>
      </c>
      <c r="M501" s="2">
        <v>2</v>
      </c>
      <c r="N501" s="2" t="s">
        <v>11</v>
      </c>
      <c r="O501" s="2" t="s">
        <v>35</v>
      </c>
    </row>
    <row r="502" spans="1:15" x14ac:dyDescent="0.35">
      <c r="A502" s="4">
        <v>44296</v>
      </c>
      <c r="B502" s="2" t="s">
        <v>18</v>
      </c>
      <c r="C502" s="2" t="s">
        <v>25</v>
      </c>
      <c r="D502" s="2" t="s">
        <v>5</v>
      </c>
      <c r="E502" s="2" t="s">
        <v>57</v>
      </c>
      <c r="F502" s="2" t="s">
        <v>4</v>
      </c>
      <c r="G502" s="2" t="s">
        <v>52</v>
      </c>
      <c r="H502" s="2">
        <v>2</v>
      </c>
      <c r="I502" s="2">
        <v>3</v>
      </c>
      <c r="J502" s="2" t="s">
        <v>73</v>
      </c>
      <c r="K502" s="2" t="s">
        <v>80</v>
      </c>
      <c r="L502" s="2" t="s">
        <v>12</v>
      </c>
      <c r="M502" s="2">
        <v>2</v>
      </c>
      <c r="N502" s="2" t="s">
        <v>11</v>
      </c>
      <c r="O502" s="2" t="s">
        <v>33</v>
      </c>
    </row>
    <row r="503" spans="1:15" x14ac:dyDescent="0.35">
      <c r="A503" s="4">
        <v>44296</v>
      </c>
      <c r="B503" s="2" t="s">
        <v>18</v>
      </c>
      <c r="C503" s="2" t="s">
        <v>25</v>
      </c>
      <c r="D503" s="2" t="s">
        <v>5</v>
      </c>
      <c r="E503" s="2" t="s">
        <v>57</v>
      </c>
      <c r="F503" s="2" t="s">
        <v>4</v>
      </c>
      <c r="G503" s="2" t="s">
        <v>52</v>
      </c>
      <c r="H503" s="2">
        <v>2</v>
      </c>
      <c r="I503" s="2">
        <v>4</v>
      </c>
      <c r="J503" s="2" t="s">
        <v>73</v>
      </c>
      <c r="K503" s="2" t="s">
        <v>80</v>
      </c>
      <c r="L503" s="2" t="s">
        <v>12</v>
      </c>
      <c r="M503" s="2">
        <v>2</v>
      </c>
      <c r="N503" s="2" t="s">
        <v>11</v>
      </c>
      <c r="O503" s="2" t="s">
        <v>35</v>
      </c>
    </row>
    <row r="504" spans="1:15" x14ac:dyDescent="0.35">
      <c r="A504" s="4">
        <v>44296</v>
      </c>
      <c r="B504" s="2" t="s">
        <v>18</v>
      </c>
      <c r="C504" s="2" t="s">
        <v>25</v>
      </c>
      <c r="D504" s="2" t="s">
        <v>5</v>
      </c>
      <c r="E504" s="2" t="s">
        <v>57</v>
      </c>
      <c r="F504" s="2" t="s">
        <v>4</v>
      </c>
      <c r="G504" s="2" t="s">
        <v>52</v>
      </c>
      <c r="H504" s="2">
        <v>2</v>
      </c>
      <c r="I504" s="2">
        <v>5</v>
      </c>
      <c r="J504" s="2" t="s">
        <v>73</v>
      </c>
      <c r="K504" s="2" t="s">
        <v>80</v>
      </c>
      <c r="L504" s="2" t="s">
        <v>11</v>
      </c>
      <c r="M504" s="2">
        <v>1</v>
      </c>
      <c r="N504" s="2" t="s">
        <v>11</v>
      </c>
      <c r="O504" s="2" t="s">
        <v>33</v>
      </c>
    </row>
    <row r="505" spans="1:15" x14ac:dyDescent="0.35">
      <c r="A505" s="4">
        <v>44296</v>
      </c>
      <c r="B505" s="2" t="s">
        <v>18</v>
      </c>
      <c r="C505" s="2" t="s">
        <v>25</v>
      </c>
      <c r="D505" s="2" t="s">
        <v>5</v>
      </c>
      <c r="E505" s="2" t="s">
        <v>57</v>
      </c>
      <c r="F505" s="2" t="s">
        <v>4</v>
      </c>
      <c r="G505" s="2" t="s">
        <v>52</v>
      </c>
      <c r="H505" s="2">
        <v>2</v>
      </c>
      <c r="I505" s="2">
        <v>6</v>
      </c>
      <c r="J505" s="2" t="s">
        <v>73</v>
      </c>
      <c r="K505" s="2" t="s">
        <v>80</v>
      </c>
      <c r="L505" s="2" t="s">
        <v>11</v>
      </c>
      <c r="M505" s="2">
        <v>2</v>
      </c>
      <c r="N505" s="2" t="s">
        <v>12</v>
      </c>
      <c r="O505" s="2" t="s">
        <v>34</v>
      </c>
    </row>
    <row r="506" spans="1:15" x14ac:dyDescent="0.35">
      <c r="A506" s="4">
        <v>44296</v>
      </c>
      <c r="B506" s="2" t="s">
        <v>18</v>
      </c>
      <c r="C506" s="2" t="s">
        <v>25</v>
      </c>
      <c r="D506" s="2" t="s">
        <v>5</v>
      </c>
      <c r="E506" s="2" t="s">
        <v>57</v>
      </c>
      <c r="F506" s="2" t="s">
        <v>4</v>
      </c>
      <c r="G506" s="2" t="s">
        <v>52</v>
      </c>
      <c r="H506" s="2">
        <v>2</v>
      </c>
      <c r="I506" s="2">
        <v>7</v>
      </c>
      <c r="J506" s="2" t="s">
        <v>73</v>
      </c>
      <c r="K506" s="2" t="s">
        <v>80</v>
      </c>
      <c r="L506" s="2" t="s">
        <v>11</v>
      </c>
      <c r="M506" s="2">
        <v>1</v>
      </c>
      <c r="N506" s="2" t="s">
        <v>11</v>
      </c>
      <c r="O506" s="2" t="s">
        <v>33</v>
      </c>
    </row>
    <row r="507" spans="1:15" x14ac:dyDescent="0.35">
      <c r="A507" s="4">
        <v>44296</v>
      </c>
      <c r="B507" s="2" t="s">
        <v>18</v>
      </c>
      <c r="C507" s="2" t="s">
        <v>25</v>
      </c>
      <c r="D507" s="2" t="s">
        <v>5</v>
      </c>
      <c r="E507" s="2" t="s">
        <v>57</v>
      </c>
      <c r="F507" s="2" t="s">
        <v>4</v>
      </c>
      <c r="G507" s="2" t="s">
        <v>52</v>
      </c>
      <c r="H507" s="2">
        <v>2</v>
      </c>
      <c r="I507" s="2">
        <v>8</v>
      </c>
      <c r="J507" s="2" t="s">
        <v>73</v>
      </c>
      <c r="K507" s="2" t="s">
        <v>80</v>
      </c>
      <c r="L507" s="2" t="s">
        <v>11</v>
      </c>
      <c r="M507" s="2">
        <v>2</v>
      </c>
      <c r="N507" s="2" t="s">
        <v>11</v>
      </c>
      <c r="O507" s="2" t="s">
        <v>33</v>
      </c>
    </row>
    <row r="508" spans="1:15" x14ac:dyDescent="0.35">
      <c r="A508" s="4">
        <v>44296</v>
      </c>
      <c r="B508" s="2" t="s">
        <v>18</v>
      </c>
      <c r="C508" s="2" t="s">
        <v>25</v>
      </c>
      <c r="D508" s="2" t="s">
        <v>5</v>
      </c>
      <c r="E508" s="2" t="s">
        <v>57</v>
      </c>
      <c r="F508" s="2" t="s">
        <v>4</v>
      </c>
      <c r="G508" s="2" t="s">
        <v>52</v>
      </c>
      <c r="H508" s="2">
        <v>2</v>
      </c>
      <c r="I508" s="2">
        <v>9</v>
      </c>
      <c r="J508" s="2" t="s">
        <v>73</v>
      </c>
      <c r="K508" s="2" t="s">
        <v>80</v>
      </c>
      <c r="L508" s="2" t="s">
        <v>12</v>
      </c>
      <c r="M508" s="2">
        <v>1</v>
      </c>
      <c r="N508" s="2" t="s">
        <v>11</v>
      </c>
      <c r="O508" s="2" t="s">
        <v>33</v>
      </c>
    </row>
    <row r="509" spans="1:15" x14ac:dyDescent="0.35">
      <c r="A509" s="4">
        <v>44296</v>
      </c>
      <c r="B509" s="2" t="s">
        <v>18</v>
      </c>
      <c r="C509" s="2" t="s">
        <v>25</v>
      </c>
      <c r="D509" s="2" t="s">
        <v>5</v>
      </c>
      <c r="E509" s="2" t="s">
        <v>57</v>
      </c>
      <c r="F509" s="2" t="s">
        <v>4</v>
      </c>
      <c r="G509" s="2" t="s">
        <v>52</v>
      </c>
      <c r="H509" s="2">
        <v>2</v>
      </c>
      <c r="I509" s="2">
        <v>10</v>
      </c>
      <c r="J509" s="2" t="s">
        <v>73</v>
      </c>
      <c r="K509" s="2" t="s">
        <v>80</v>
      </c>
      <c r="L509" s="2" t="s">
        <v>12</v>
      </c>
      <c r="M509" s="2">
        <v>1</v>
      </c>
      <c r="N509" s="2" t="s">
        <v>12</v>
      </c>
      <c r="O509" s="2" t="s">
        <v>34</v>
      </c>
    </row>
    <row r="510" spans="1:15" x14ac:dyDescent="0.35">
      <c r="A510" s="4">
        <v>44296</v>
      </c>
      <c r="B510" s="2" t="s">
        <v>18</v>
      </c>
      <c r="C510" s="2" t="s">
        <v>25</v>
      </c>
      <c r="D510" s="2" t="s">
        <v>5</v>
      </c>
      <c r="E510" s="2" t="s">
        <v>57</v>
      </c>
      <c r="F510" s="2" t="s">
        <v>4</v>
      </c>
      <c r="G510" s="2" t="s">
        <v>52</v>
      </c>
      <c r="H510" s="2">
        <v>2</v>
      </c>
      <c r="I510" s="2">
        <v>11</v>
      </c>
      <c r="J510" s="2" t="s">
        <v>73</v>
      </c>
      <c r="K510" s="2" t="s">
        <v>80</v>
      </c>
      <c r="L510" s="2" t="s">
        <v>12</v>
      </c>
      <c r="M510" s="2">
        <v>1</v>
      </c>
      <c r="N510" s="2" t="s">
        <v>12</v>
      </c>
      <c r="O510" s="2" t="s">
        <v>33</v>
      </c>
    </row>
    <row r="511" spans="1:15" x14ac:dyDescent="0.35">
      <c r="A511" s="4">
        <v>44296</v>
      </c>
      <c r="B511" s="2" t="s">
        <v>18</v>
      </c>
      <c r="C511" s="2" t="s">
        <v>25</v>
      </c>
      <c r="D511" s="2" t="s">
        <v>5</v>
      </c>
      <c r="E511" s="2" t="s">
        <v>57</v>
      </c>
      <c r="F511" s="2" t="s">
        <v>4</v>
      </c>
      <c r="G511" s="2" t="s">
        <v>52</v>
      </c>
      <c r="H511" s="2">
        <v>2</v>
      </c>
      <c r="I511" s="2">
        <v>12</v>
      </c>
      <c r="J511" s="2" t="s">
        <v>73</v>
      </c>
      <c r="K511" s="2" t="s">
        <v>80</v>
      </c>
      <c r="L511" s="2" t="s">
        <v>12</v>
      </c>
      <c r="M511" s="2">
        <v>1</v>
      </c>
      <c r="N511" s="2" t="s">
        <v>12</v>
      </c>
      <c r="O511" s="2" t="s">
        <v>33</v>
      </c>
    </row>
    <row r="512" spans="1:15" x14ac:dyDescent="0.35">
      <c r="A512" s="4">
        <v>44296</v>
      </c>
      <c r="B512" s="2" t="s">
        <v>18</v>
      </c>
      <c r="C512" s="2" t="s">
        <v>25</v>
      </c>
      <c r="D512" s="2" t="s">
        <v>5</v>
      </c>
      <c r="E512" s="2" t="s">
        <v>57</v>
      </c>
      <c r="F512" s="2" t="s">
        <v>4</v>
      </c>
      <c r="G512" s="2" t="s">
        <v>52</v>
      </c>
      <c r="H512" s="2">
        <v>2</v>
      </c>
      <c r="I512" s="2">
        <v>13</v>
      </c>
      <c r="J512" s="2" t="s">
        <v>73</v>
      </c>
      <c r="K512" s="2" t="s">
        <v>80</v>
      </c>
      <c r="L512" s="2" t="s">
        <v>11</v>
      </c>
      <c r="M512" s="2">
        <v>1</v>
      </c>
      <c r="N512" s="2" t="s">
        <v>12</v>
      </c>
      <c r="O512" s="2" t="s">
        <v>34</v>
      </c>
    </row>
    <row r="513" spans="1:15" x14ac:dyDescent="0.35">
      <c r="A513" s="4">
        <v>44296</v>
      </c>
      <c r="B513" s="2" t="s">
        <v>18</v>
      </c>
      <c r="C513" s="2" t="s">
        <v>25</v>
      </c>
      <c r="D513" s="2" t="s">
        <v>5</v>
      </c>
      <c r="E513" s="2" t="s">
        <v>57</v>
      </c>
      <c r="F513" s="2" t="s">
        <v>4</v>
      </c>
      <c r="G513" s="2" t="s">
        <v>52</v>
      </c>
      <c r="H513" s="2">
        <v>2</v>
      </c>
      <c r="I513" s="2">
        <v>14</v>
      </c>
      <c r="J513" s="2" t="s">
        <v>73</v>
      </c>
      <c r="K513" s="2" t="s">
        <v>80</v>
      </c>
      <c r="L513" s="2" t="s">
        <v>11</v>
      </c>
      <c r="M513" s="2">
        <v>1</v>
      </c>
      <c r="N513" s="2" t="s">
        <v>12</v>
      </c>
      <c r="O513" s="2" t="s">
        <v>34</v>
      </c>
    </row>
    <row r="514" spans="1:15" x14ac:dyDescent="0.35">
      <c r="A514" s="4">
        <v>44296</v>
      </c>
      <c r="B514" s="2" t="s">
        <v>18</v>
      </c>
      <c r="C514" s="2" t="s">
        <v>25</v>
      </c>
      <c r="D514" s="2" t="s">
        <v>5</v>
      </c>
      <c r="E514" s="2" t="s">
        <v>57</v>
      </c>
      <c r="F514" s="2" t="s">
        <v>4</v>
      </c>
      <c r="G514" s="2" t="s">
        <v>52</v>
      </c>
      <c r="H514" s="2">
        <v>2</v>
      </c>
      <c r="I514" s="2">
        <v>15</v>
      </c>
      <c r="J514" s="2" t="s">
        <v>73</v>
      </c>
      <c r="K514" s="2" t="s">
        <v>80</v>
      </c>
      <c r="L514" s="2" t="s">
        <v>11</v>
      </c>
      <c r="M514" s="2">
        <v>1</v>
      </c>
      <c r="N514" s="2" t="s">
        <v>11</v>
      </c>
      <c r="O514" s="2" t="s">
        <v>33</v>
      </c>
    </row>
    <row r="515" spans="1:15" x14ac:dyDescent="0.35">
      <c r="A515" s="4">
        <v>44296</v>
      </c>
      <c r="B515" s="2" t="s">
        <v>18</v>
      </c>
      <c r="C515" s="2" t="s">
        <v>25</v>
      </c>
      <c r="D515" s="2" t="s">
        <v>5</v>
      </c>
      <c r="E515" s="2" t="s">
        <v>57</v>
      </c>
      <c r="F515" s="2" t="s">
        <v>4</v>
      </c>
      <c r="G515" s="2" t="s">
        <v>52</v>
      </c>
      <c r="H515" s="2">
        <v>2</v>
      </c>
      <c r="I515" s="2">
        <v>16</v>
      </c>
      <c r="J515" s="2" t="s">
        <v>73</v>
      </c>
      <c r="K515" s="2" t="s">
        <v>80</v>
      </c>
      <c r="L515" s="2" t="s">
        <v>11</v>
      </c>
      <c r="M515" s="2">
        <v>2</v>
      </c>
      <c r="N515" s="2" t="s">
        <v>12</v>
      </c>
      <c r="O515" s="2" t="s">
        <v>35</v>
      </c>
    </row>
    <row r="516" spans="1:15" x14ac:dyDescent="0.35">
      <c r="A516" s="4">
        <v>44296</v>
      </c>
      <c r="B516" s="2" t="s">
        <v>18</v>
      </c>
      <c r="C516" s="2" t="s">
        <v>25</v>
      </c>
      <c r="D516" s="2" t="s">
        <v>5</v>
      </c>
      <c r="E516" s="2" t="s">
        <v>57</v>
      </c>
      <c r="F516" s="2" t="s">
        <v>4</v>
      </c>
      <c r="G516" s="2" t="s">
        <v>52</v>
      </c>
      <c r="H516" s="2">
        <v>2</v>
      </c>
      <c r="I516" s="2">
        <v>17</v>
      </c>
      <c r="J516" s="2" t="s">
        <v>73</v>
      </c>
      <c r="K516" s="2" t="s">
        <v>80</v>
      </c>
      <c r="L516" s="2" t="s">
        <v>12</v>
      </c>
      <c r="M516" s="2">
        <v>1</v>
      </c>
      <c r="N516" s="2" t="s">
        <v>12</v>
      </c>
      <c r="O516" s="2" t="s">
        <v>34</v>
      </c>
    </row>
    <row r="517" spans="1:15" x14ac:dyDescent="0.35">
      <c r="A517" s="4">
        <v>44296</v>
      </c>
      <c r="B517" s="2" t="s">
        <v>18</v>
      </c>
      <c r="C517" s="2" t="s">
        <v>25</v>
      </c>
      <c r="D517" s="2" t="s">
        <v>5</v>
      </c>
      <c r="E517" s="2" t="s">
        <v>57</v>
      </c>
      <c r="F517" s="2" t="s">
        <v>4</v>
      </c>
      <c r="G517" s="2" t="s">
        <v>52</v>
      </c>
      <c r="H517" s="2">
        <v>2</v>
      </c>
      <c r="I517" s="2">
        <v>18</v>
      </c>
      <c r="J517" s="2" t="s">
        <v>73</v>
      </c>
      <c r="K517" s="2" t="s">
        <v>80</v>
      </c>
      <c r="L517" s="2" t="s">
        <v>12</v>
      </c>
      <c r="M517" s="2">
        <v>2</v>
      </c>
      <c r="N517" s="2" t="s">
        <v>11</v>
      </c>
      <c r="O517" s="2" t="s">
        <v>33</v>
      </c>
    </row>
    <row r="518" spans="1:15" x14ac:dyDescent="0.35">
      <c r="A518" s="4">
        <v>44296</v>
      </c>
      <c r="B518" s="2" t="s">
        <v>18</v>
      </c>
      <c r="C518" s="2" t="s">
        <v>25</v>
      </c>
      <c r="D518" s="2" t="s">
        <v>5</v>
      </c>
      <c r="E518" s="2" t="s">
        <v>57</v>
      </c>
      <c r="F518" s="2" t="s">
        <v>4</v>
      </c>
      <c r="G518" s="2" t="s">
        <v>52</v>
      </c>
      <c r="H518" s="2">
        <v>2</v>
      </c>
      <c r="I518" s="2">
        <v>19</v>
      </c>
      <c r="J518" s="2" t="s">
        <v>73</v>
      </c>
      <c r="K518" s="2" t="s">
        <v>80</v>
      </c>
      <c r="L518" s="2" t="s">
        <v>12</v>
      </c>
      <c r="M518" s="2">
        <v>1</v>
      </c>
      <c r="N518" s="2" t="s">
        <v>12</v>
      </c>
      <c r="O518" s="2" t="s">
        <v>33</v>
      </c>
    </row>
    <row r="519" spans="1:15" x14ac:dyDescent="0.35">
      <c r="A519" s="4">
        <v>44296</v>
      </c>
      <c r="B519" s="2" t="s">
        <v>18</v>
      </c>
      <c r="C519" s="2" t="s">
        <v>25</v>
      </c>
      <c r="D519" s="2" t="s">
        <v>5</v>
      </c>
      <c r="E519" s="2" t="s">
        <v>57</v>
      </c>
      <c r="F519" s="2" t="s">
        <v>4</v>
      </c>
      <c r="G519" s="2" t="s">
        <v>52</v>
      </c>
      <c r="H519" s="2">
        <v>2</v>
      </c>
      <c r="I519" s="2">
        <v>20</v>
      </c>
      <c r="J519" s="2" t="s">
        <v>73</v>
      </c>
      <c r="K519" s="2" t="s">
        <v>80</v>
      </c>
      <c r="L519" s="2" t="s">
        <v>12</v>
      </c>
      <c r="M519" s="2">
        <v>1</v>
      </c>
      <c r="N519" s="2" t="s">
        <v>12</v>
      </c>
      <c r="O519" s="2" t="s">
        <v>33</v>
      </c>
    </row>
    <row r="520" spans="1:15" x14ac:dyDescent="0.35">
      <c r="A520" s="4">
        <v>44296</v>
      </c>
      <c r="B520" s="2" t="s">
        <v>18</v>
      </c>
      <c r="C520" s="2" t="s">
        <v>25</v>
      </c>
      <c r="D520" s="2" t="s">
        <v>5</v>
      </c>
      <c r="E520" s="2" t="s">
        <v>57</v>
      </c>
      <c r="F520" s="2" t="s">
        <v>4</v>
      </c>
      <c r="G520" s="2" t="s">
        <v>52</v>
      </c>
      <c r="H520" s="2">
        <v>2</v>
      </c>
      <c r="I520" s="2">
        <v>21</v>
      </c>
      <c r="J520" s="2" t="s">
        <v>73</v>
      </c>
      <c r="K520" s="2" t="s">
        <v>80</v>
      </c>
      <c r="L520" s="2" t="s">
        <v>11</v>
      </c>
      <c r="M520" s="2">
        <v>1</v>
      </c>
      <c r="N520" s="2" t="s">
        <v>11</v>
      </c>
      <c r="O520" s="2" t="s">
        <v>35</v>
      </c>
    </row>
    <row r="521" spans="1:15" x14ac:dyDescent="0.35">
      <c r="A521" s="4">
        <v>44296</v>
      </c>
      <c r="B521" s="2" t="s">
        <v>18</v>
      </c>
      <c r="C521" s="2" t="s">
        <v>25</v>
      </c>
      <c r="D521" s="2" t="s">
        <v>5</v>
      </c>
      <c r="E521" s="2" t="s">
        <v>57</v>
      </c>
      <c r="F521" s="2" t="s">
        <v>4</v>
      </c>
      <c r="G521" s="2" t="s">
        <v>52</v>
      </c>
      <c r="H521" s="2">
        <v>2</v>
      </c>
      <c r="I521" s="2">
        <v>22</v>
      </c>
      <c r="J521" s="2" t="s">
        <v>73</v>
      </c>
      <c r="K521" s="2" t="s">
        <v>80</v>
      </c>
      <c r="L521" s="2" t="s">
        <v>11</v>
      </c>
      <c r="M521" s="2">
        <v>1</v>
      </c>
      <c r="N521" s="2" t="s">
        <v>12</v>
      </c>
      <c r="O521" s="2" t="s">
        <v>33</v>
      </c>
    </row>
    <row r="522" spans="1:15" x14ac:dyDescent="0.35">
      <c r="A522" s="4">
        <v>44296</v>
      </c>
      <c r="B522" s="2" t="s">
        <v>18</v>
      </c>
      <c r="C522" s="2" t="s">
        <v>25</v>
      </c>
      <c r="D522" s="2" t="s">
        <v>5</v>
      </c>
      <c r="E522" s="2" t="s">
        <v>57</v>
      </c>
      <c r="F522" s="2" t="s">
        <v>4</v>
      </c>
      <c r="G522" s="2" t="s">
        <v>52</v>
      </c>
      <c r="H522" s="2">
        <v>2</v>
      </c>
      <c r="I522" s="2">
        <v>23</v>
      </c>
      <c r="J522" s="2" t="s">
        <v>73</v>
      </c>
      <c r="K522" s="2" t="s">
        <v>80</v>
      </c>
      <c r="L522" s="2" t="s">
        <v>11</v>
      </c>
      <c r="M522" s="2">
        <v>1</v>
      </c>
      <c r="N522" s="2" t="s">
        <v>11</v>
      </c>
      <c r="O522" s="2" t="s">
        <v>35</v>
      </c>
    </row>
    <row r="523" spans="1:15" x14ac:dyDescent="0.35">
      <c r="A523" s="4">
        <v>44296</v>
      </c>
      <c r="B523" s="2" t="s">
        <v>18</v>
      </c>
      <c r="C523" s="2" t="s">
        <v>25</v>
      </c>
      <c r="D523" s="2" t="s">
        <v>5</v>
      </c>
      <c r="E523" s="2" t="s">
        <v>57</v>
      </c>
      <c r="F523" s="2" t="s">
        <v>4</v>
      </c>
      <c r="G523" s="2" t="s">
        <v>52</v>
      </c>
      <c r="H523" s="2">
        <v>3</v>
      </c>
      <c r="I523" s="2">
        <v>1</v>
      </c>
      <c r="J523" s="2" t="s">
        <v>73</v>
      </c>
      <c r="K523" s="2" t="s">
        <v>80</v>
      </c>
      <c r="L523" s="2" t="s">
        <v>12</v>
      </c>
      <c r="M523" s="2">
        <v>2</v>
      </c>
      <c r="N523" s="2" t="s">
        <v>11</v>
      </c>
      <c r="O523" s="2" t="s">
        <v>34</v>
      </c>
    </row>
    <row r="524" spans="1:15" x14ac:dyDescent="0.35">
      <c r="A524" s="4">
        <v>44296</v>
      </c>
      <c r="B524" s="2" t="s">
        <v>18</v>
      </c>
      <c r="C524" s="2" t="s">
        <v>25</v>
      </c>
      <c r="D524" s="2" t="s">
        <v>5</v>
      </c>
      <c r="E524" s="2" t="s">
        <v>57</v>
      </c>
      <c r="F524" s="2" t="s">
        <v>4</v>
      </c>
      <c r="G524" s="2" t="s">
        <v>52</v>
      </c>
      <c r="H524" s="2">
        <v>3</v>
      </c>
      <c r="I524" s="2">
        <v>2</v>
      </c>
      <c r="J524" s="2" t="s">
        <v>73</v>
      </c>
      <c r="K524" s="2" t="s">
        <v>80</v>
      </c>
      <c r="L524" s="2" t="s">
        <v>12</v>
      </c>
      <c r="M524" s="2">
        <v>1</v>
      </c>
      <c r="N524" s="2" t="s">
        <v>12</v>
      </c>
      <c r="O524" s="2" t="s">
        <v>34</v>
      </c>
    </row>
    <row r="525" spans="1:15" x14ac:dyDescent="0.35">
      <c r="A525" s="4">
        <v>44296</v>
      </c>
      <c r="B525" s="2" t="s">
        <v>18</v>
      </c>
      <c r="C525" s="2" t="s">
        <v>25</v>
      </c>
      <c r="D525" s="2" t="s">
        <v>5</v>
      </c>
      <c r="E525" s="2" t="s">
        <v>57</v>
      </c>
      <c r="F525" s="2" t="s">
        <v>4</v>
      </c>
      <c r="G525" s="2" t="s">
        <v>52</v>
      </c>
      <c r="H525" s="2">
        <v>3</v>
      </c>
      <c r="I525" s="2">
        <v>3</v>
      </c>
      <c r="J525" s="2" t="s">
        <v>73</v>
      </c>
      <c r="K525" s="2" t="s">
        <v>80</v>
      </c>
      <c r="L525" s="2" t="s">
        <v>12</v>
      </c>
      <c r="M525" s="2">
        <v>2</v>
      </c>
      <c r="N525" s="2" t="s">
        <v>11</v>
      </c>
      <c r="O525" s="2" t="s">
        <v>34</v>
      </c>
    </row>
    <row r="526" spans="1:15" x14ac:dyDescent="0.35">
      <c r="A526" s="4">
        <v>44296</v>
      </c>
      <c r="B526" s="2" t="s">
        <v>18</v>
      </c>
      <c r="C526" s="2" t="s">
        <v>25</v>
      </c>
      <c r="D526" s="2" t="s">
        <v>5</v>
      </c>
      <c r="E526" s="2" t="s">
        <v>57</v>
      </c>
      <c r="F526" s="2" t="s">
        <v>4</v>
      </c>
      <c r="G526" s="2" t="s">
        <v>52</v>
      </c>
      <c r="H526" s="2">
        <v>3</v>
      </c>
      <c r="I526" s="2">
        <v>4</v>
      </c>
      <c r="J526" s="2" t="s">
        <v>73</v>
      </c>
      <c r="K526" s="2" t="s">
        <v>80</v>
      </c>
      <c r="L526" s="2" t="s">
        <v>12</v>
      </c>
      <c r="M526" s="2">
        <v>2</v>
      </c>
      <c r="N526" s="2" t="s">
        <v>11</v>
      </c>
      <c r="O526" s="2" t="s">
        <v>33</v>
      </c>
    </row>
    <row r="527" spans="1:15" x14ac:dyDescent="0.35">
      <c r="A527" s="4">
        <v>44296</v>
      </c>
      <c r="B527" s="2" t="s">
        <v>18</v>
      </c>
      <c r="C527" s="2" t="s">
        <v>25</v>
      </c>
      <c r="D527" s="2" t="s">
        <v>5</v>
      </c>
      <c r="E527" s="2" t="s">
        <v>57</v>
      </c>
      <c r="F527" s="2" t="s">
        <v>4</v>
      </c>
      <c r="G527" s="2" t="s">
        <v>52</v>
      </c>
      <c r="H527" s="2">
        <v>3</v>
      </c>
      <c r="I527" s="2">
        <v>5</v>
      </c>
      <c r="J527" s="2" t="s">
        <v>73</v>
      </c>
      <c r="K527" s="2" t="s">
        <v>80</v>
      </c>
      <c r="L527" s="2" t="s">
        <v>11</v>
      </c>
      <c r="M527" s="2">
        <v>2</v>
      </c>
      <c r="N527" s="2" t="s">
        <v>12</v>
      </c>
      <c r="O527" s="2" t="s">
        <v>34</v>
      </c>
    </row>
    <row r="528" spans="1:15" x14ac:dyDescent="0.35">
      <c r="A528" s="4">
        <v>44296</v>
      </c>
      <c r="B528" s="2" t="s">
        <v>18</v>
      </c>
      <c r="C528" s="2" t="s">
        <v>25</v>
      </c>
      <c r="D528" s="2" t="s">
        <v>5</v>
      </c>
      <c r="E528" s="2" t="s">
        <v>57</v>
      </c>
      <c r="F528" s="2" t="s">
        <v>4</v>
      </c>
      <c r="G528" s="2" t="s">
        <v>52</v>
      </c>
      <c r="H528" s="2">
        <v>3</v>
      </c>
      <c r="I528" s="2">
        <v>6</v>
      </c>
      <c r="J528" s="2" t="s">
        <v>73</v>
      </c>
      <c r="K528" s="2" t="s">
        <v>80</v>
      </c>
      <c r="L528" s="2" t="s">
        <v>11</v>
      </c>
      <c r="M528" s="2">
        <v>1</v>
      </c>
      <c r="N528" s="2" t="s">
        <v>12</v>
      </c>
      <c r="O528" s="2" t="s">
        <v>35</v>
      </c>
    </row>
    <row r="529" spans="1:15" x14ac:dyDescent="0.35">
      <c r="A529" s="4">
        <v>44296</v>
      </c>
      <c r="B529" s="2" t="s">
        <v>18</v>
      </c>
      <c r="C529" s="2" t="s">
        <v>25</v>
      </c>
      <c r="D529" s="2" t="s">
        <v>5</v>
      </c>
      <c r="E529" s="2" t="s">
        <v>57</v>
      </c>
      <c r="F529" s="2" t="s">
        <v>4</v>
      </c>
      <c r="G529" s="2" t="s">
        <v>52</v>
      </c>
      <c r="H529" s="2">
        <v>3</v>
      </c>
      <c r="I529" s="2">
        <v>7</v>
      </c>
      <c r="J529" s="2" t="s">
        <v>73</v>
      </c>
      <c r="K529" s="2" t="s">
        <v>80</v>
      </c>
      <c r="L529" s="2" t="s">
        <v>11</v>
      </c>
      <c r="M529" s="2">
        <v>2</v>
      </c>
      <c r="N529" s="2" t="s">
        <v>11</v>
      </c>
      <c r="O529" s="2" t="s">
        <v>35</v>
      </c>
    </row>
    <row r="530" spans="1:15" x14ac:dyDescent="0.35">
      <c r="A530" s="4">
        <v>44296</v>
      </c>
      <c r="B530" s="2" t="s">
        <v>18</v>
      </c>
      <c r="C530" s="2" t="s">
        <v>25</v>
      </c>
      <c r="D530" s="2" t="s">
        <v>5</v>
      </c>
      <c r="E530" s="2" t="s">
        <v>57</v>
      </c>
      <c r="F530" s="2" t="s">
        <v>4</v>
      </c>
      <c r="G530" s="2" t="s">
        <v>52</v>
      </c>
      <c r="H530" s="2">
        <v>3</v>
      </c>
      <c r="I530" s="2">
        <v>8</v>
      </c>
      <c r="J530" s="2" t="s">
        <v>73</v>
      </c>
      <c r="K530" s="2" t="s">
        <v>80</v>
      </c>
      <c r="L530" s="2" t="s">
        <v>11</v>
      </c>
      <c r="M530" s="2">
        <v>2</v>
      </c>
      <c r="N530" s="2" t="s">
        <v>12</v>
      </c>
      <c r="O530" s="2" t="s">
        <v>34</v>
      </c>
    </row>
    <row r="531" spans="1:15" x14ac:dyDescent="0.35">
      <c r="A531" s="4">
        <v>44296</v>
      </c>
      <c r="B531" s="2" t="s">
        <v>18</v>
      </c>
      <c r="C531" s="2" t="s">
        <v>25</v>
      </c>
      <c r="D531" s="2" t="s">
        <v>5</v>
      </c>
      <c r="E531" s="2" t="s">
        <v>57</v>
      </c>
      <c r="F531" s="2" t="s">
        <v>4</v>
      </c>
      <c r="G531" s="2" t="s">
        <v>52</v>
      </c>
      <c r="H531" s="2">
        <v>3</v>
      </c>
      <c r="I531" s="2">
        <v>9</v>
      </c>
      <c r="J531" s="2" t="s">
        <v>73</v>
      </c>
      <c r="K531" s="2" t="s">
        <v>80</v>
      </c>
      <c r="L531" s="2" t="s">
        <v>12</v>
      </c>
      <c r="M531" s="2">
        <v>2</v>
      </c>
      <c r="N531" s="2" t="s">
        <v>12</v>
      </c>
      <c r="O531" s="2" t="s">
        <v>33</v>
      </c>
    </row>
    <row r="532" spans="1:15" x14ac:dyDescent="0.35">
      <c r="A532" s="4">
        <v>44296</v>
      </c>
      <c r="B532" s="2" t="s">
        <v>18</v>
      </c>
      <c r="C532" s="2" t="s">
        <v>25</v>
      </c>
      <c r="D532" s="2" t="s">
        <v>5</v>
      </c>
      <c r="E532" s="2" t="s">
        <v>57</v>
      </c>
      <c r="F532" s="2" t="s">
        <v>4</v>
      </c>
      <c r="G532" s="2" t="s">
        <v>52</v>
      </c>
      <c r="H532" s="2">
        <v>3</v>
      </c>
      <c r="I532" s="2">
        <v>10</v>
      </c>
      <c r="J532" s="2" t="s">
        <v>73</v>
      </c>
      <c r="K532" s="2" t="s">
        <v>80</v>
      </c>
      <c r="L532" s="2" t="s">
        <v>12</v>
      </c>
      <c r="M532" s="2">
        <v>2</v>
      </c>
      <c r="N532" s="2" t="s">
        <v>12</v>
      </c>
      <c r="O532" s="2" t="s">
        <v>33</v>
      </c>
    </row>
    <row r="533" spans="1:15" x14ac:dyDescent="0.35">
      <c r="A533" s="4">
        <v>44296</v>
      </c>
      <c r="B533" s="2" t="s">
        <v>18</v>
      </c>
      <c r="C533" s="2" t="s">
        <v>25</v>
      </c>
      <c r="D533" s="2" t="s">
        <v>5</v>
      </c>
      <c r="E533" s="2" t="s">
        <v>57</v>
      </c>
      <c r="F533" s="2" t="s">
        <v>4</v>
      </c>
      <c r="G533" s="2" t="s">
        <v>52</v>
      </c>
      <c r="H533" s="2">
        <v>3</v>
      </c>
      <c r="I533" s="2">
        <v>11</v>
      </c>
      <c r="J533" s="2" t="s">
        <v>73</v>
      </c>
      <c r="K533" s="2" t="s">
        <v>80</v>
      </c>
      <c r="L533" s="2" t="s">
        <v>12</v>
      </c>
      <c r="M533" s="2">
        <v>1</v>
      </c>
      <c r="N533" s="2" t="s">
        <v>12</v>
      </c>
      <c r="O533" s="2" t="s">
        <v>33</v>
      </c>
    </row>
    <row r="534" spans="1:15" x14ac:dyDescent="0.35">
      <c r="A534" s="4">
        <v>44296</v>
      </c>
      <c r="B534" s="2" t="s">
        <v>18</v>
      </c>
      <c r="C534" s="2" t="s">
        <v>25</v>
      </c>
      <c r="D534" s="2" t="s">
        <v>5</v>
      </c>
      <c r="E534" s="2" t="s">
        <v>57</v>
      </c>
      <c r="F534" s="2" t="s">
        <v>4</v>
      </c>
      <c r="G534" s="2" t="s">
        <v>52</v>
      </c>
      <c r="H534" s="2">
        <v>3</v>
      </c>
      <c r="I534" s="2">
        <v>12</v>
      </c>
      <c r="J534" s="2" t="s">
        <v>73</v>
      </c>
      <c r="K534" s="2" t="s">
        <v>80</v>
      </c>
      <c r="L534" s="2" t="s">
        <v>12</v>
      </c>
      <c r="M534" s="2">
        <v>1</v>
      </c>
      <c r="N534" s="2" t="s">
        <v>12</v>
      </c>
      <c r="O534" s="2" t="s">
        <v>35</v>
      </c>
    </row>
    <row r="535" spans="1:15" x14ac:dyDescent="0.35">
      <c r="A535" s="4">
        <v>44296</v>
      </c>
      <c r="B535" s="2" t="s">
        <v>18</v>
      </c>
      <c r="C535" s="2" t="s">
        <v>25</v>
      </c>
      <c r="D535" s="2" t="s">
        <v>5</v>
      </c>
      <c r="E535" s="2" t="s">
        <v>57</v>
      </c>
      <c r="F535" s="2" t="s">
        <v>4</v>
      </c>
      <c r="G535" s="2" t="s">
        <v>52</v>
      </c>
      <c r="H535" s="2">
        <v>3</v>
      </c>
      <c r="I535" s="2">
        <v>13</v>
      </c>
      <c r="J535" s="2" t="s">
        <v>73</v>
      </c>
      <c r="K535" s="2" t="s">
        <v>80</v>
      </c>
      <c r="L535" s="2" t="s">
        <v>11</v>
      </c>
      <c r="M535" s="2">
        <v>2</v>
      </c>
      <c r="N535" s="2" t="s">
        <v>12</v>
      </c>
      <c r="O535" s="2" t="s">
        <v>35</v>
      </c>
    </row>
    <row r="536" spans="1:15" x14ac:dyDescent="0.35">
      <c r="A536" s="4">
        <v>44296</v>
      </c>
      <c r="B536" s="2" t="s">
        <v>18</v>
      </c>
      <c r="C536" s="2" t="s">
        <v>25</v>
      </c>
      <c r="D536" s="2" t="s">
        <v>5</v>
      </c>
      <c r="E536" s="2" t="s">
        <v>57</v>
      </c>
      <c r="F536" s="2" t="s">
        <v>4</v>
      </c>
      <c r="G536" s="2" t="s">
        <v>52</v>
      </c>
      <c r="H536" s="2">
        <v>3</v>
      </c>
      <c r="I536" s="2">
        <v>14</v>
      </c>
      <c r="J536" s="2" t="s">
        <v>73</v>
      </c>
      <c r="K536" s="2" t="s">
        <v>80</v>
      </c>
      <c r="L536" s="2" t="s">
        <v>11</v>
      </c>
      <c r="M536" s="2">
        <v>1</v>
      </c>
      <c r="N536" s="2" t="s">
        <v>12</v>
      </c>
      <c r="O536" s="2" t="s">
        <v>34</v>
      </c>
    </row>
    <row r="537" spans="1:15" x14ac:dyDescent="0.35">
      <c r="A537" s="4">
        <v>44296</v>
      </c>
      <c r="B537" s="2" t="s">
        <v>18</v>
      </c>
      <c r="C537" s="2" t="s">
        <v>25</v>
      </c>
      <c r="D537" s="2" t="s">
        <v>5</v>
      </c>
      <c r="E537" s="2" t="s">
        <v>57</v>
      </c>
      <c r="F537" s="2" t="s">
        <v>4</v>
      </c>
      <c r="G537" s="2" t="s">
        <v>52</v>
      </c>
      <c r="H537" s="2">
        <v>3</v>
      </c>
      <c r="I537" s="2">
        <v>15</v>
      </c>
      <c r="J537" s="2" t="s">
        <v>73</v>
      </c>
      <c r="K537" s="2" t="s">
        <v>80</v>
      </c>
      <c r="L537" s="2" t="s">
        <v>11</v>
      </c>
      <c r="M537" s="2">
        <v>1</v>
      </c>
      <c r="N537" s="2" t="s">
        <v>12</v>
      </c>
      <c r="O537" s="2" t="s">
        <v>34</v>
      </c>
    </row>
    <row r="538" spans="1:15" x14ac:dyDescent="0.35">
      <c r="A538" s="4">
        <v>44296</v>
      </c>
      <c r="B538" s="2" t="s">
        <v>18</v>
      </c>
      <c r="C538" s="2" t="s">
        <v>25</v>
      </c>
      <c r="D538" s="2" t="s">
        <v>5</v>
      </c>
      <c r="E538" s="2" t="s">
        <v>57</v>
      </c>
      <c r="F538" s="2" t="s">
        <v>4</v>
      </c>
      <c r="G538" s="2" t="s">
        <v>52</v>
      </c>
      <c r="H538" s="2">
        <v>3</v>
      </c>
      <c r="I538" s="2">
        <v>16</v>
      </c>
      <c r="J538" s="2" t="s">
        <v>73</v>
      </c>
      <c r="K538" s="2" t="s">
        <v>80</v>
      </c>
      <c r="L538" s="2" t="s">
        <v>11</v>
      </c>
      <c r="M538" s="2">
        <v>1</v>
      </c>
      <c r="N538" s="2" t="s">
        <v>11</v>
      </c>
      <c r="O538" s="2" t="s">
        <v>33</v>
      </c>
    </row>
    <row r="539" spans="1:15" x14ac:dyDescent="0.35">
      <c r="A539" s="4">
        <v>44296</v>
      </c>
      <c r="B539" s="2" t="s">
        <v>18</v>
      </c>
      <c r="C539" s="2" t="s">
        <v>25</v>
      </c>
      <c r="D539" s="2" t="s">
        <v>5</v>
      </c>
      <c r="E539" s="2" t="s">
        <v>57</v>
      </c>
      <c r="F539" s="2" t="s">
        <v>4</v>
      </c>
      <c r="G539" s="2" t="s">
        <v>52</v>
      </c>
      <c r="H539" s="2">
        <v>3</v>
      </c>
      <c r="I539" s="2">
        <v>17</v>
      </c>
      <c r="J539" s="2" t="s">
        <v>73</v>
      </c>
      <c r="K539" s="2" t="s">
        <v>80</v>
      </c>
      <c r="L539" s="2" t="s">
        <v>12</v>
      </c>
      <c r="M539" s="2">
        <v>2</v>
      </c>
      <c r="N539" s="2" t="s">
        <v>11</v>
      </c>
      <c r="O539" s="2" t="s">
        <v>35</v>
      </c>
    </row>
    <row r="540" spans="1:15" x14ac:dyDescent="0.35">
      <c r="A540" s="4">
        <v>44296</v>
      </c>
      <c r="B540" s="2" t="s">
        <v>18</v>
      </c>
      <c r="C540" s="2" t="s">
        <v>25</v>
      </c>
      <c r="D540" s="2" t="s">
        <v>5</v>
      </c>
      <c r="E540" s="2" t="s">
        <v>57</v>
      </c>
      <c r="F540" s="2" t="s">
        <v>4</v>
      </c>
      <c r="G540" s="2" t="s">
        <v>52</v>
      </c>
      <c r="H540" s="2">
        <v>3</v>
      </c>
      <c r="I540" s="2">
        <v>18</v>
      </c>
      <c r="J540" s="2" t="s">
        <v>73</v>
      </c>
      <c r="K540" s="2" t="s">
        <v>80</v>
      </c>
      <c r="L540" s="2" t="s">
        <v>12</v>
      </c>
      <c r="M540" s="2">
        <v>1</v>
      </c>
      <c r="N540" s="2" t="s">
        <v>12</v>
      </c>
      <c r="O540" s="2" t="s">
        <v>34</v>
      </c>
    </row>
    <row r="541" spans="1:15" x14ac:dyDescent="0.35">
      <c r="A541" s="4">
        <v>44296</v>
      </c>
      <c r="B541" s="2" t="s">
        <v>18</v>
      </c>
      <c r="C541" s="2" t="s">
        <v>25</v>
      </c>
      <c r="D541" s="2" t="s">
        <v>5</v>
      </c>
      <c r="E541" s="2" t="s">
        <v>57</v>
      </c>
      <c r="F541" s="2" t="s">
        <v>4</v>
      </c>
      <c r="G541" s="2" t="s">
        <v>53</v>
      </c>
      <c r="H541" s="2">
        <v>1</v>
      </c>
      <c r="I541" s="2">
        <v>2</v>
      </c>
      <c r="J541" s="2" t="s">
        <v>70</v>
      </c>
      <c r="K541" s="2" t="s">
        <v>88</v>
      </c>
      <c r="L541" s="2" t="s">
        <v>11</v>
      </c>
      <c r="M541" s="2">
        <v>1</v>
      </c>
      <c r="N541" s="2" t="s">
        <v>11</v>
      </c>
      <c r="O541" s="2" t="s">
        <v>33</v>
      </c>
    </row>
    <row r="542" spans="1:15" x14ac:dyDescent="0.35">
      <c r="A542" s="4">
        <v>44296</v>
      </c>
      <c r="B542" s="2" t="s">
        <v>18</v>
      </c>
      <c r="C542" s="2" t="s">
        <v>25</v>
      </c>
      <c r="D542" s="2" t="s">
        <v>5</v>
      </c>
      <c r="E542" s="2" t="s">
        <v>57</v>
      </c>
      <c r="F542" s="2" t="s">
        <v>4</v>
      </c>
      <c r="G542" s="2" t="s">
        <v>53</v>
      </c>
      <c r="H542" s="2">
        <v>1</v>
      </c>
      <c r="I542" s="2">
        <v>3</v>
      </c>
      <c r="J542" s="2" t="s">
        <v>70</v>
      </c>
      <c r="K542" s="2" t="s">
        <v>88</v>
      </c>
      <c r="L542" s="2" t="s">
        <v>11</v>
      </c>
      <c r="M542" s="2">
        <v>2</v>
      </c>
      <c r="N542" s="2" t="s">
        <v>11</v>
      </c>
      <c r="O542" s="2" t="s">
        <v>33</v>
      </c>
    </row>
    <row r="543" spans="1:15" x14ac:dyDescent="0.35">
      <c r="A543" s="4">
        <v>44296</v>
      </c>
      <c r="B543" s="2" t="s">
        <v>18</v>
      </c>
      <c r="C543" s="2" t="s">
        <v>25</v>
      </c>
      <c r="D543" s="2" t="s">
        <v>5</v>
      </c>
      <c r="E543" s="2" t="s">
        <v>57</v>
      </c>
      <c r="F543" s="2" t="s">
        <v>4</v>
      </c>
      <c r="G543" s="2" t="s">
        <v>53</v>
      </c>
      <c r="H543" s="2">
        <v>1</v>
      </c>
      <c r="I543" s="2">
        <v>4</v>
      </c>
      <c r="J543" s="2" t="s">
        <v>70</v>
      </c>
      <c r="K543" s="2" t="s">
        <v>88</v>
      </c>
      <c r="L543" s="2" t="s">
        <v>11</v>
      </c>
      <c r="M543" s="2">
        <v>2</v>
      </c>
      <c r="N543" s="2" t="s">
        <v>11</v>
      </c>
      <c r="O543" s="2" t="s">
        <v>35</v>
      </c>
    </row>
    <row r="544" spans="1:15" x14ac:dyDescent="0.35">
      <c r="A544" s="4">
        <v>44296</v>
      </c>
      <c r="B544" s="2" t="s">
        <v>18</v>
      </c>
      <c r="C544" s="2" t="s">
        <v>25</v>
      </c>
      <c r="D544" s="2" t="s">
        <v>5</v>
      </c>
      <c r="E544" s="2" t="s">
        <v>57</v>
      </c>
      <c r="F544" s="2" t="s">
        <v>4</v>
      </c>
      <c r="G544" s="2" t="s">
        <v>53</v>
      </c>
      <c r="H544" s="2">
        <v>1</v>
      </c>
      <c r="I544" s="2">
        <v>5</v>
      </c>
      <c r="J544" s="2" t="s">
        <v>70</v>
      </c>
      <c r="K544" s="2" t="s">
        <v>88</v>
      </c>
      <c r="L544" s="2" t="s">
        <v>12</v>
      </c>
      <c r="M544" s="2">
        <v>2</v>
      </c>
      <c r="N544" s="2" t="s">
        <v>11</v>
      </c>
      <c r="O544" s="2" t="s">
        <v>35</v>
      </c>
    </row>
    <row r="545" spans="1:15" x14ac:dyDescent="0.35">
      <c r="A545" s="4">
        <v>44296</v>
      </c>
      <c r="B545" s="2" t="s">
        <v>18</v>
      </c>
      <c r="C545" s="2" t="s">
        <v>25</v>
      </c>
      <c r="D545" s="2" t="s">
        <v>5</v>
      </c>
      <c r="E545" s="2" t="s">
        <v>57</v>
      </c>
      <c r="F545" s="2" t="s">
        <v>4</v>
      </c>
      <c r="G545" s="2" t="s">
        <v>53</v>
      </c>
      <c r="H545" s="2">
        <v>1</v>
      </c>
      <c r="I545" s="2">
        <v>6</v>
      </c>
      <c r="J545" s="2" t="s">
        <v>70</v>
      </c>
      <c r="K545" s="2" t="s">
        <v>88</v>
      </c>
      <c r="L545" s="2" t="s">
        <v>12</v>
      </c>
      <c r="M545" s="2" t="s">
        <v>39</v>
      </c>
      <c r="N545" s="2" t="s">
        <v>11</v>
      </c>
      <c r="O545" s="2" t="s">
        <v>33</v>
      </c>
    </row>
    <row r="546" spans="1:15" x14ac:dyDescent="0.35">
      <c r="A546" s="4">
        <v>44296</v>
      </c>
      <c r="B546" s="2" t="s">
        <v>18</v>
      </c>
      <c r="C546" s="2" t="s">
        <v>25</v>
      </c>
      <c r="D546" s="2" t="s">
        <v>5</v>
      </c>
      <c r="E546" s="2" t="s">
        <v>57</v>
      </c>
      <c r="F546" s="2" t="s">
        <v>4</v>
      </c>
      <c r="G546" s="2" t="s">
        <v>53</v>
      </c>
      <c r="H546" s="2">
        <v>1</v>
      </c>
      <c r="I546" s="2">
        <v>7</v>
      </c>
      <c r="J546" s="2" t="s">
        <v>70</v>
      </c>
      <c r="K546" s="2" t="s">
        <v>88</v>
      </c>
      <c r="L546" s="2" t="s">
        <v>12</v>
      </c>
      <c r="M546" s="2">
        <v>2</v>
      </c>
      <c r="N546" s="2" t="s">
        <v>11</v>
      </c>
      <c r="O546" s="2" t="s">
        <v>35</v>
      </c>
    </row>
    <row r="547" spans="1:15" x14ac:dyDescent="0.35">
      <c r="A547" s="4">
        <v>44296</v>
      </c>
      <c r="B547" s="2" t="s">
        <v>18</v>
      </c>
      <c r="C547" s="2" t="s">
        <v>25</v>
      </c>
      <c r="D547" s="2" t="s">
        <v>5</v>
      </c>
      <c r="E547" s="2" t="s">
        <v>57</v>
      </c>
      <c r="F547" s="2" t="s">
        <v>4</v>
      </c>
      <c r="G547" s="2" t="s">
        <v>53</v>
      </c>
      <c r="H547" s="2">
        <v>1</v>
      </c>
      <c r="I547" s="2">
        <v>8</v>
      </c>
      <c r="J547" s="2" t="s">
        <v>70</v>
      </c>
      <c r="K547" s="2" t="s">
        <v>88</v>
      </c>
      <c r="L547" s="2" t="s">
        <v>12</v>
      </c>
      <c r="M547" s="2">
        <v>2</v>
      </c>
      <c r="N547" s="2" t="s">
        <v>11</v>
      </c>
      <c r="O547" s="2" t="s">
        <v>35</v>
      </c>
    </row>
    <row r="548" spans="1:15" x14ac:dyDescent="0.35">
      <c r="A548" s="4">
        <v>44296</v>
      </c>
      <c r="B548" s="2" t="s">
        <v>18</v>
      </c>
      <c r="C548" s="2" t="s">
        <v>25</v>
      </c>
      <c r="D548" s="2" t="s">
        <v>5</v>
      </c>
      <c r="E548" s="2" t="s">
        <v>57</v>
      </c>
      <c r="F548" s="2" t="s">
        <v>4</v>
      </c>
      <c r="G548" s="2" t="s">
        <v>53</v>
      </c>
      <c r="H548" s="2">
        <v>1</v>
      </c>
      <c r="I548" s="2">
        <v>9</v>
      </c>
      <c r="J548" s="2" t="s">
        <v>70</v>
      </c>
      <c r="K548" s="2" t="s">
        <v>88</v>
      </c>
      <c r="L548" s="2" t="s">
        <v>11</v>
      </c>
      <c r="M548" s="2">
        <v>2</v>
      </c>
      <c r="N548" s="2" t="s">
        <v>11</v>
      </c>
      <c r="O548" s="2" t="s">
        <v>33</v>
      </c>
    </row>
    <row r="549" spans="1:15" x14ac:dyDescent="0.35">
      <c r="A549" s="4">
        <v>44296</v>
      </c>
      <c r="B549" s="2" t="s">
        <v>18</v>
      </c>
      <c r="C549" s="2" t="s">
        <v>25</v>
      </c>
      <c r="D549" s="2" t="s">
        <v>5</v>
      </c>
      <c r="E549" s="2" t="s">
        <v>57</v>
      </c>
      <c r="F549" s="2" t="s">
        <v>4</v>
      </c>
      <c r="G549" s="2" t="s">
        <v>53</v>
      </c>
      <c r="H549" s="2">
        <v>1</v>
      </c>
      <c r="I549" s="2">
        <v>10</v>
      </c>
      <c r="J549" s="2" t="s">
        <v>70</v>
      </c>
      <c r="K549" s="2" t="s">
        <v>88</v>
      </c>
      <c r="L549" s="2" t="s">
        <v>11</v>
      </c>
      <c r="M549" s="2">
        <v>2</v>
      </c>
      <c r="N549" s="2" t="s">
        <v>12</v>
      </c>
      <c r="O549" s="2" t="s">
        <v>33</v>
      </c>
    </row>
    <row r="550" spans="1:15" x14ac:dyDescent="0.35">
      <c r="A550" s="4">
        <v>44296</v>
      </c>
      <c r="B550" s="2" t="s">
        <v>18</v>
      </c>
      <c r="C550" s="2" t="s">
        <v>25</v>
      </c>
      <c r="D550" s="2" t="s">
        <v>5</v>
      </c>
      <c r="E550" s="2" t="s">
        <v>57</v>
      </c>
      <c r="F550" s="2" t="s">
        <v>4</v>
      </c>
      <c r="G550" s="2" t="s">
        <v>53</v>
      </c>
      <c r="H550" s="2">
        <v>1</v>
      </c>
      <c r="I550" s="2">
        <v>11</v>
      </c>
      <c r="J550" s="2" t="s">
        <v>70</v>
      </c>
      <c r="K550" s="2" t="s">
        <v>88</v>
      </c>
      <c r="L550" s="2" t="s">
        <v>11</v>
      </c>
      <c r="M550" s="2">
        <v>1</v>
      </c>
      <c r="N550" s="2" t="s">
        <v>11</v>
      </c>
      <c r="O550" s="2" t="s">
        <v>35</v>
      </c>
    </row>
    <row r="551" spans="1:15" x14ac:dyDescent="0.35">
      <c r="A551" s="4">
        <v>44296</v>
      </c>
      <c r="B551" s="2" t="s">
        <v>18</v>
      </c>
      <c r="C551" s="2" t="s">
        <v>25</v>
      </c>
      <c r="D551" s="2" t="s">
        <v>5</v>
      </c>
      <c r="E551" s="2" t="s">
        <v>57</v>
      </c>
      <c r="F551" s="2" t="s">
        <v>4</v>
      </c>
      <c r="G551" s="2" t="s">
        <v>53</v>
      </c>
      <c r="H551" s="2">
        <v>1</v>
      </c>
      <c r="I551" s="2">
        <v>12</v>
      </c>
      <c r="J551" s="2" t="s">
        <v>70</v>
      </c>
      <c r="K551" s="2" t="s">
        <v>88</v>
      </c>
      <c r="L551" s="2" t="s">
        <v>11</v>
      </c>
      <c r="M551" s="2">
        <v>1</v>
      </c>
      <c r="N551" s="2" t="s">
        <v>11</v>
      </c>
      <c r="O551" s="2" t="s">
        <v>35</v>
      </c>
    </row>
    <row r="552" spans="1:15" x14ac:dyDescent="0.35">
      <c r="A552" s="4">
        <v>44296</v>
      </c>
      <c r="B552" s="2" t="s">
        <v>18</v>
      </c>
      <c r="C552" s="2" t="s">
        <v>25</v>
      </c>
      <c r="D552" s="2" t="s">
        <v>5</v>
      </c>
      <c r="E552" s="2" t="s">
        <v>57</v>
      </c>
      <c r="F552" s="2" t="s">
        <v>4</v>
      </c>
      <c r="G552" s="2" t="s">
        <v>53</v>
      </c>
      <c r="H552" s="2">
        <v>1</v>
      </c>
      <c r="I552" s="2">
        <v>13</v>
      </c>
      <c r="J552" s="2" t="s">
        <v>70</v>
      </c>
      <c r="K552" s="2" t="s">
        <v>88</v>
      </c>
      <c r="L552" s="2" t="s">
        <v>12</v>
      </c>
      <c r="M552" s="2" t="s">
        <v>39</v>
      </c>
      <c r="N552" s="2" t="s">
        <v>11</v>
      </c>
      <c r="O552" s="2" t="s">
        <v>33</v>
      </c>
    </row>
    <row r="553" spans="1:15" x14ac:dyDescent="0.35">
      <c r="A553" s="4">
        <v>44296</v>
      </c>
      <c r="B553" s="2" t="s">
        <v>18</v>
      </c>
      <c r="C553" s="2" t="s">
        <v>25</v>
      </c>
      <c r="D553" s="2" t="s">
        <v>5</v>
      </c>
      <c r="E553" s="2" t="s">
        <v>57</v>
      </c>
      <c r="F553" s="2" t="s">
        <v>4</v>
      </c>
      <c r="G553" s="2" t="s">
        <v>53</v>
      </c>
      <c r="H553" s="2">
        <v>1</v>
      </c>
      <c r="I553" s="2">
        <v>14</v>
      </c>
      <c r="J553" s="2" t="s">
        <v>70</v>
      </c>
      <c r="K553" s="2" t="s">
        <v>88</v>
      </c>
      <c r="L553" s="2" t="s">
        <v>12</v>
      </c>
      <c r="M553" s="2">
        <v>2</v>
      </c>
      <c r="N553" s="2" t="s">
        <v>12</v>
      </c>
      <c r="O553" s="2" t="s">
        <v>34</v>
      </c>
    </row>
    <row r="554" spans="1:15" x14ac:dyDescent="0.35">
      <c r="A554" s="4">
        <v>44296</v>
      </c>
      <c r="B554" s="2" t="s">
        <v>18</v>
      </c>
      <c r="C554" s="2" t="s">
        <v>25</v>
      </c>
      <c r="D554" s="2" t="s">
        <v>5</v>
      </c>
      <c r="E554" s="2" t="s">
        <v>57</v>
      </c>
      <c r="F554" s="2" t="s">
        <v>4</v>
      </c>
      <c r="G554" s="2" t="s">
        <v>53</v>
      </c>
      <c r="H554" s="2">
        <v>1</v>
      </c>
      <c r="I554" s="2">
        <v>15</v>
      </c>
      <c r="J554" s="2" t="s">
        <v>70</v>
      </c>
      <c r="K554" s="2" t="s">
        <v>88</v>
      </c>
      <c r="L554" s="2" t="s">
        <v>12</v>
      </c>
      <c r="M554" s="2">
        <v>2</v>
      </c>
      <c r="N554" s="2" t="s">
        <v>12</v>
      </c>
      <c r="O554" s="2" t="s">
        <v>33</v>
      </c>
    </row>
    <row r="555" spans="1:15" x14ac:dyDescent="0.35">
      <c r="A555" s="4">
        <v>44296</v>
      </c>
      <c r="B555" s="2" t="s">
        <v>18</v>
      </c>
      <c r="C555" s="2" t="s">
        <v>25</v>
      </c>
      <c r="D555" s="2" t="s">
        <v>5</v>
      </c>
      <c r="E555" s="2" t="s">
        <v>57</v>
      </c>
      <c r="F555" s="2" t="s">
        <v>4</v>
      </c>
      <c r="G555" s="2" t="s">
        <v>53</v>
      </c>
      <c r="H555" s="2">
        <v>1</v>
      </c>
      <c r="I555" s="2">
        <v>16</v>
      </c>
      <c r="J555" s="2" t="s">
        <v>70</v>
      </c>
      <c r="K555" s="2" t="s">
        <v>88</v>
      </c>
      <c r="L555" s="2" t="s">
        <v>12</v>
      </c>
      <c r="M555" s="2">
        <v>1</v>
      </c>
      <c r="N555" s="2" t="s">
        <v>12</v>
      </c>
      <c r="O555" s="2" t="s">
        <v>35</v>
      </c>
    </row>
    <row r="556" spans="1:15" x14ac:dyDescent="0.35">
      <c r="A556" s="4">
        <v>44296</v>
      </c>
      <c r="B556" s="2" t="s">
        <v>18</v>
      </c>
      <c r="C556" s="2" t="s">
        <v>25</v>
      </c>
      <c r="D556" s="2" t="s">
        <v>5</v>
      </c>
      <c r="E556" s="2" t="s">
        <v>57</v>
      </c>
      <c r="F556" s="2" t="s">
        <v>4</v>
      </c>
      <c r="G556" s="2" t="s">
        <v>53</v>
      </c>
      <c r="H556" s="2">
        <v>1</v>
      </c>
      <c r="I556" s="2">
        <v>17</v>
      </c>
      <c r="J556" s="2" t="s">
        <v>70</v>
      </c>
      <c r="K556" s="2" t="s">
        <v>88</v>
      </c>
      <c r="L556" s="2" t="s">
        <v>11</v>
      </c>
      <c r="M556" s="2">
        <v>1</v>
      </c>
      <c r="N556" s="2" t="s">
        <v>11</v>
      </c>
      <c r="O556" s="2" t="s">
        <v>35</v>
      </c>
    </row>
    <row r="557" spans="1:15" x14ac:dyDescent="0.35">
      <c r="A557" s="4">
        <v>44296</v>
      </c>
      <c r="B557" s="2" t="s">
        <v>18</v>
      </c>
      <c r="C557" s="2" t="s">
        <v>25</v>
      </c>
      <c r="D557" s="2" t="s">
        <v>5</v>
      </c>
      <c r="E557" s="2" t="s">
        <v>57</v>
      </c>
      <c r="F557" s="2" t="s">
        <v>4</v>
      </c>
      <c r="G557" s="2" t="s">
        <v>53</v>
      </c>
      <c r="H557" s="2">
        <v>2</v>
      </c>
      <c r="I557" s="2">
        <v>1</v>
      </c>
      <c r="J557" s="2" t="s">
        <v>70</v>
      </c>
      <c r="K557" s="2" t="s">
        <v>88</v>
      </c>
      <c r="L557" s="2" t="s">
        <v>12</v>
      </c>
      <c r="M557" s="2">
        <v>1</v>
      </c>
      <c r="N557" s="2" t="s">
        <v>11</v>
      </c>
      <c r="O557" s="2" t="s">
        <v>35</v>
      </c>
    </row>
    <row r="558" spans="1:15" x14ac:dyDescent="0.35">
      <c r="A558" s="4">
        <v>44296</v>
      </c>
      <c r="B558" s="2" t="s">
        <v>18</v>
      </c>
      <c r="C558" s="2" t="s">
        <v>25</v>
      </c>
      <c r="D558" s="2" t="s">
        <v>5</v>
      </c>
      <c r="E558" s="2" t="s">
        <v>57</v>
      </c>
      <c r="F558" s="2" t="s">
        <v>4</v>
      </c>
      <c r="G558" s="2" t="s">
        <v>53</v>
      </c>
      <c r="H558" s="2">
        <v>2</v>
      </c>
      <c r="I558" s="2">
        <v>2</v>
      </c>
      <c r="J558" s="2" t="s">
        <v>70</v>
      </c>
      <c r="K558" s="2" t="s">
        <v>88</v>
      </c>
      <c r="L558" s="2" t="s">
        <v>12</v>
      </c>
      <c r="M558" s="2">
        <v>1</v>
      </c>
      <c r="N558" s="2" t="s">
        <v>11</v>
      </c>
      <c r="O558" s="2" t="s">
        <v>34</v>
      </c>
    </row>
    <row r="559" spans="1:15" x14ac:dyDescent="0.35">
      <c r="A559" s="4">
        <v>44296</v>
      </c>
      <c r="B559" s="2" t="s">
        <v>18</v>
      </c>
      <c r="C559" s="2" t="s">
        <v>25</v>
      </c>
      <c r="D559" s="2" t="s">
        <v>5</v>
      </c>
      <c r="E559" s="2" t="s">
        <v>57</v>
      </c>
      <c r="F559" s="2" t="s">
        <v>4</v>
      </c>
      <c r="G559" s="2" t="s">
        <v>53</v>
      </c>
      <c r="H559" s="2">
        <v>2</v>
      </c>
      <c r="I559" s="2">
        <v>3</v>
      </c>
      <c r="J559" s="2" t="s">
        <v>70</v>
      </c>
      <c r="K559" s="2" t="s">
        <v>88</v>
      </c>
      <c r="L559" s="2" t="s">
        <v>12</v>
      </c>
      <c r="M559" s="2">
        <v>1</v>
      </c>
      <c r="N559" s="2" t="s">
        <v>12</v>
      </c>
      <c r="O559" s="2" t="s">
        <v>35</v>
      </c>
    </row>
    <row r="560" spans="1:15" x14ac:dyDescent="0.35">
      <c r="A560" s="4">
        <v>44296</v>
      </c>
      <c r="B560" s="2" t="s">
        <v>18</v>
      </c>
      <c r="C560" s="2" t="s">
        <v>25</v>
      </c>
      <c r="D560" s="2" t="s">
        <v>5</v>
      </c>
      <c r="E560" s="2" t="s">
        <v>57</v>
      </c>
      <c r="F560" s="2" t="s">
        <v>4</v>
      </c>
      <c r="G560" s="2" t="s">
        <v>53</v>
      </c>
      <c r="H560" s="2">
        <v>2</v>
      </c>
      <c r="I560" s="2">
        <v>4</v>
      </c>
      <c r="J560" s="2" t="s">
        <v>70</v>
      </c>
      <c r="K560" s="2" t="s">
        <v>88</v>
      </c>
      <c r="L560" s="2" t="s">
        <v>12</v>
      </c>
      <c r="M560" s="2">
        <v>1</v>
      </c>
      <c r="N560" s="2" t="s">
        <v>11</v>
      </c>
      <c r="O560" s="2" t="s">
        <v>34</v>
      </c>
    </row>
    <row r="561" spans="1:15" x14ac:dyDescent="0.35">
      <c r="A561" s="4">
        <v>44296</v>
      </c>
      <c r="B561" s="2" t="s">
        <v>18</v>
      </c>
      <c r="C561" s="2" t="s">
        <v>25</v>
      </c>
      <c r="D561" s="2" t="s">
        <v>5</v>
      </c>
      <c r="E561" s="2" t="s">
        <v>57</v>
      </c>
      <c r="F561" s="2" t="s">
        <v>4</v>
      </c>
      <c r="G561" s="2" t="s">
        <v>53</v>
      </c>
      <c r="H561" s="2">
        <v>2</v>
      </c>
      <c r="I561" s="2">
        <v>5</v>
      </c>
      <c r="J561" s="2" t="s">
        <v>70</v>
      </c>
      <c r="K561" s="2" t="s">
        <v>88</v>
      </c>
      <c r="L561" s="2" t="s">
        <v>11</v>
      </c>
      <c r="M561" s="2">
        <v>1</v>
      </c>
      <c r="N561" s="2" t="s">
        <v>11</v>
      </c>
      <c r="O561" s="2" t="s">
        <v>34</v>
      </c>
    </row>
    <row r="562" spans="1:15" x14ac:dyDescent="0.35">
      <c r="A562" s="4">
        <v>44296</v>
      </c>
      <c r="B562" s="2" t="s">
        <v>18</v>
      </c>
      <c r="C562" s="2" t="s">
        <v>25</v>
      </c>
      <c r="D562" s="2" t="s">
        <v>5</v>
      </c>
      <c r="E562" s="2" t="s">
        <v>57</v>
      </c>
      <c r="F562" s="2" t="s">
        <v>4</v>
      </c>
      <c r="G562" s="2" t="s">
        <v>53</v>
      </c>
      <c r="H562" s="2">
        <v>2</v>
      </c>
      <c r="I562" s="2">
        <v>6</v>
      </c>
      <c r="J562" s="2" t="s">
        <v>70</v>
      </c>
      <c r="K562" s="2" t="s">
        <v>88</v>
      </c>
      <c r="L562" s="2" t="s">
        <v>11</v>
      </c>
      <c r="M562" s="2">
        <v>2</v>
      </c>
      <c r="N562" s="2" t="s">
        <v>11</v>
      </c>
      <c r="O562" s="2" t="s">
        <v>33</v>
      </c>
    </row>
    <row r="563" spans="1:15" x14ac:dyDescent="0.35">
      <c r="A563" s="4">
        <v>44296</v>
      </c>
      <c r="B563" s="2" t="s">
        <v>18</v>
      </c>
      <c r="C563" s="2" t="s">
        <v>25</v>
      </c>
      <c r="D563" s="2" t="s">
        <v>5</v>
      </c>
      <c r="E563" s="2" t="s">
        <v>57</v>
      </c>
      <c r="F563" s="2" t="s">
        <v>4</v>
      </c>
      <c r="G563" s="2" t="s">
        <v>53</v>
      </c>
      <c r="H563" s="2">
        <v>2</v>
      </c>
      <c r="I563" s="2">
        <v>7</v>
      </c>
      <c r="J563" s="2" t="s">
        <v>70</v>
      </c>
      <c r="K563" s="2" t="s">
        <v>88</v>
      </c>
      <c r="L563" s="2" t="s">
        <v>11</v>
      </c>
      <c r="M563" s="2">
        <v>1</v>
      </c>
      <c r="N563" s="2" t="s">
        <v>12</v>
      </c>
      <c r="O563" s="2" t="s">
        <v>34</v>
      </c>
    </row>
    <row r="564" spans="1:15" x14ac:dyDescent="0.35">
      <c r="A564" s="4">
        <v>44296</v>
      </c>
      <c r="B564" s="2" t="s">
        <v>18</v>
      </c>
      <c r="C564" s="2" t="s">
        <v>25</v>
      </c>
      <c r="D564" s="2" t="s">
        <v>5</v>
      </c>
      <c r="E564" s="2" t="s">
        <v>57</v>
      </c>
      <c r="F564" s="2" t="s">
        <v>4</v>
      </c>
      <c r="G564" s="2" t="s">
        <v>53</v>
      </c>
      <c r="H564" s="2">
        <v>2</v>
      </c>
      <c r="I564" s="2">
        <v>8</v>
      </c>
      <c r="J564" s="2" t="s">
        <v>70</v>
      </c>
      <c r="K564" s="2" t="s">
        <v>88</v>
      </c>
      <c r="L564" s="2" t="s">
        <v>11</v>
      </c>
      <c r="M564" s="2">
        <v>1</v>
      </c>
      <c r="N564" s="2" t="s">
        <v>12</v>
      </c>
      <c r="O564" s="2" t="s">
        <v>33</v>
      </c>
    </row>
    <row r="565" spans="1:15" x14ac:dyDescent="0.35">
      <c r="A565" s="4">
        <v>44296</v>
      </c>
      <c r="B565" s="2" t="s">
        <v>18</v>
      </c>
      <c r="C565" s="2" t="s">
        <v>25</v>
      </c>
      <c r="D565" s="2" t="s">
        <v>5</v>
      </c>
      <c r="E565" s="2" t="s">
        <v>57</v>
      </c>
      <c r="F565" s="2" t="s">
        <v>4</v>
      </c>
      <c r="G565" s="2" t="s">
        <v>53</v>
      </c>
      <c r="H565" s="2">
        <v>2</v>
      </c>
      <c r="I565" s="2">
        <v>9</v>
      </c>
      <c r="J565" s="2" t="s">
        <v>70</v>
      </c>
      <c r="K565" s="2" t="s">
        <v>88</v>
      </c>
      <c r="L565" s="2" t="s">
        <v>12</v>
      </c>
      <c r="M565" s="2">
        <v>1</v>
      </c>
      <c r="N565" s="2" t="s">
        <v>11</v>
      </c>
      <c r="O565" s="2" t="s">
        <v>33</v>
      </c>
    </row>
    <row r="566" spans="1:15" x14ac:dyDescent="0.35">
      <c r="A566" s="4">
        <v>44296</v>
      </c>
      <c r="B566" s="2" t="s">
        <v>18</v>
      </c>
      <c r="C566" s="2" t="s">
        <v>25</v>
      </c>
      <c r="D566" s="2" t="s">
        <v>5</v>
      </c>
      <c r="E566" s="2" t="s">
        <v>57</v>
      </c>
      <c r="F566" s="2" t="s">
        <v>4</v>
      </c>
      <c r="G566" s="2" t="s">
        <v>53</v>
      </c>
      <c r="H566" s="2">
        <v>2</v>
      </c>
      <c r="I566" s="2">
        <v>10</v>
      </c>
      <c r="J566" s="2" t="s">
        <v>70</v>
      </c>
      <c r="K566" s="2" t="s">
        <v>88</v>
      </c>
      <c r="L566" s="2" t="s">
        <v>12</v>
      </c>
      <c r="M566" s="2">
        <v>2</v>
      </c>
      <c r="N566" s="2" t="s">
        <v>11</v>
      </c>
      <c r="O566" s="2" t="s">
        <v>35</v>
      </c>
    </row>
    <row r="567" spans="1:15" x14ac:dyDescent="0.35">
      <c r="A567" s="4">
        <v>44296</v>
      </c>
      <c r="B567" s="2" t="s">
        <v>18</v>
      </c>
      <c r="C567" s="2" t="s">
        <v>25</v>
      </c>
      <c r="D567" s="2" t="s">
        <v>5</v>
      </c>
      <c r="E567" s="2" t="s">
        <v>57</v>
      </c>
      <c r="F567" s="2" t="s">
        <v>4</v>
      </c>
      <c r="G567" s="2" t="s">
        <v>53</v>
      </c>
      <c r="H567" s="2">
        <v>2</v>
      </c>
      <c r="I567" s="2">
        <v>11</v>
      </c>
      <c r="J567" s="2" t="s">
        <v>70</v>
      </c>
      <c r="K567" s="2" t="s">
        <v>88</v>
      </c>
      <c r="L567" s="2" t="s">
        <v>12</v>
      </c>
      <c r="M567" s="2">
        <v>1</v>
      </c>
      <c r="N567" s="2" t="s">
        <v>11</v>
      </c>
      <c r="O567" s="2" t="s">
        <v>34</v>
      </c>
    </row>
    <row r="568" spans="1:15" x14ac:dyDescent="0.35">
      <c r="A568" s="4">
        <v>44296</v>
      </c>
      <c r="B568" s="2" t="s">
        <v>18</v>
      </c>
      <c r="C568" s="2" t="s">
        <v>25</v>
      </c>
      <c r="D568" s="2" t="s">
        <v>5</v>
      </c>
      <c r="E568" s="2" t="s">
        <v>57</v>
      </c>
      <c r="F568" s="2" t="s">
        <v>4</v>
      </c>
      <c r="G568" s="2" t="s">
        <v>53</v>
      </c>
      <c r="H568" s="2">
        <v>2</v>
      </c>
      <c r="I568" s="2">
        <v>12</v>
      </c>
      <c r="J568" s="2" t="s">
        <v>70</v>
      </c>
      <c r="K568" s="2" t="s">
        <v>88</v>
      </c>
      <c r="L568" s="2" t="s">
        <v>12</v>
      </c>
      <c r="M568" s="2">
        <v>1</v>
      </c>
      <c r="N568" s="2" t="s">
        <v>12</v>
      </c>
      <c r="O568" s="2" t="s">
        <v>33</v>
      </c>
    </row>
    <row r="569" spans="1:15" x14ac:dyDescent="0.35">
      <c r="A569" s="4">
        <v>44296</v>
      </c>
      <c r="B569" s="2" t="s">
        <v>18</v>
      </c>
      <c r="C569" s="2" t="s">
        <v>25</v>
      </c>
      <c r="D569" s="2" t="s">
        <v>5</v>
      </c>
      <c r="E569" s="2" t="s">
        <v>57</v>
      </c>
      <c r="F569" s="2" t="s">
        <v>4</v>
      </c>
      <c r="G569" s="2" t="s">
        <v>53</v>
      </c>
      <c r="H569" s="2">
        <v>2</v>
      </c>
      <c r="I569" s="2">
        <v>13</v>
      </c>
      <c r="J569" s="2" t="s">
        <v>70</v>
      </c>
      <c r="K569" s="2" t="s">
        <v>88</v>
      </c>
      <c r="L569" s="2" t="s">
        <v>11</v>
      </c>
      <c r="M569" s="2">
        <v>1</v>
      </c>
      <c r="N569" s="2" t="s">
        <v>11</v>
      </c>
      <c r="O569" s="2" t="s">
        <v>35</v>
      </c>
    </row>
    <row r="570" spans="1:15" x14ac:dyDescent="0.35">
      <c r="A570" s="4">
        <v>44296</v>
      </c>
      <c r="B570" s="2" t="s">
        <v>18</v>
      </c>
      <c r="C570" s="2" t="s">
        <v>25</v>
      </c>
      <c r="D570" s="2" t="s">
        <v>5</v>
      </c>
      <c r="E570" s="2" t="s">
        <v>57</v>
      </c>
      <c r="F570" s="2" t="s">
        <v>4</v>
      </c>
      <c r="G570" s="2" t="s">
        <v>53</v>
      </c>
      <c r="H570" s="2">
        <v>2</v>
      </c>
      <c r="I570" s="2">
        <v>14</v>
      </c>
      <c r="J570" s="2" t="s">
        <v>70</v>
      </c>
      <c r="K570" s="2" t="s">
        <v>88</v>
      </c>
      <c r="L570" s="2" t="s">
        <v>11</v>
      </c>
      <c r="M570" s="2">
        <v>1</v>
      </c>
      <c r="N570" s="2" t="s">
        <v>11</v>
      </c>
      <c r="O570" s="2" t="s">
        <v>33</v>
      </c>
    </row>
    <row r="571" spans="1:15" x14ac:dyDescent="0.35">
      <c r="A571" s="4">
        <v>44296</v>
      </c>
      <c r="B571" s="2" t="s">
        <v>18</v>
      </c>
      <c r="C571" s="2" t="s">
        <v>25</v>
      </c>
      <c r="D571" s="2" t="s">
        <v>5</v>
      </c>
      <c r="E571" s="2" t="s">
        <v>57</v>
      </c>
      <c r="F571" s="2" t="s">
        <v>4</v>
      </c>
      <c r="G571" s="2" t="s">
        <v>53</v>
      </c>
      <c r="H571" s="2">
        <v>2</v>
      </c>
      <c r="I571" s="2">
        <v>15</v>
      </c>
      <c r="J571" s="2" t="s">
        <v>70</v>
      </c>
      <c r="K571" s="2" t="s">
        <v>88</v>
      </c>
      <c r="L571" s="2" t="s">
        <v>11</v>
      </c>
      <c r="M571" s="2">
        <v>1</v>
      </c>
      <c r="N571" s="2" t="s">
        <v>11</v>
      </c>
      <c r="O571" s="2" t="s">
        <v>34</v>
      </c>
    </row>
    <row r="572" spans="1:15" x14ac:dyDescent="0.35">
      <c r="A572" s="4">
        <v>44296</v>
      </c>
      <c r="B572" s="2" t="s">
        <v>18</v>
      </c>
      <c r="C572" s="2" t="s">
        <v>25</v>
      </c>
      <c r="D572" s="2" t="s">
        <v>5</v>
      </c>
      <c r="E572" s="2" t="s">
        <v>57</v>
      </c>
      <c r="F572" s="2" t="s">
        <v>4</v>
      </c>
      <c r="G572" s="2" t="s">
        <v>53</v>
      </c>
      <c r="H572" s="2">
        <v>2</v>
      </c>
      <c r="I572" s="2">
        <v>16</v>
      </c>
      <c r="J572" s="2" t="s">
        <v>70</v>
      </c>
      <c r="K572" s="2" t="s">
        <v>88</v>
      </c>
      <c r="L572" s="2" t="s">
        <v>11</v>
      </c>
      <c r="M572" s="2">
        <v>1</v>
      </c>
      <c r="N572" s="2" t="s">
        <v>11</v>
      </c>
      <c r="O572" s="2" t="s">
        <v>34</v>
      </c>
    </row>
    <row r="573" spans="1:15" x14ac:dyDescent="0.35">
      <c r="A573" s="4">
        <v>44296</v>
      </c>
      <c r="B573" s="2" t="s">
        <v>18</v>
      </c>
      <c r="C573" s="2" t="s">
        <v>25</v>
      </c>
      <c r="D573" s="2" t="s">
        <v>5</v>
      </c>
      <c r="E573" s="2" t="s">
        <v>57</v>
      </c>
      <c r="F573" s="2" t="s">
        <v>4</v>
      </c>
      <c r="G573" s="2" t="s">
        <v>53</v>
      </c>
      <c r="H573" s="2">
        <v>2</v>
      </c>
      <c r="I573" s="2">
        <v>19</v>
      </c>
      <c r="J573" s="2" t="s">
        <v>70</v>
      </c>
      <c r="K573" s="2" t="s">
        <v>88</v>
      </c>
      <c r="L573" s="2" t="s">
        <v>12</v>
      </c>
      <c r="M573" s="2">
        <v>1</v>
      </c>
      <c r="N573" s="2" t="s">
        <v>12</v>
      </c>
      <c r="O573" s="2" t="s">
        <v>33</v>
      </c>
    </row>
    <row r="574" spans="1:15" x14ac:dyDescent="0.35">
      <c r="A574" s="4">
        <v>44296</v>
      </c>
      <c r="B574" s="2" t="s">
        <v>18</v>
      </c>
      <c r="C574" s="2" t="s">
        <v>25</v>
      </c>
      <c r="D574" s="2" t="s">
        <v>5</v>
      </c>
      <c r="E574" s="2" t="s">
        <v>57</v>
      </c>
      <c r="F574" s="2" t="s">
        <v>4</v>
      </c>
      <c r="G574" s="2" t="s">
        <v>53</v>
      </c>
      <c r="H574" s="2">
        <v>2</v>
      </c>
      <c r="I574" s="2">
        <v>20</v>
      </c>
      <c r="J574" s="2" t="s">
        <v>70</v>
      </c>
      <c r="K574" s="2" t="s">
        <v>88</v>
      </c>
      <c r="L574" s="2" t="s">
        <v>12</v>
      </c>
      <c r="M574" s="2">
        <v>1</v>
      </c>
      <c r="N574" s="2" t="s">
        <v>12</v>
      </c>
      <c r="O574" s="2" t="s">
        <v>33</v>
      </c>
    </row>
    <row r="575" spans="1:15" x14ac:dyDescent="0.35">
      <c r="A575" s="4">
        <v>44296</v>
      </c>
      <c r="B575" s="2" t="s">
        <v>18</v>
      </c>
      <c r="C575" s="2" t="s">
        <v>25</v>
      </c>
      <c r="D575" s="2" t="s">
        <v>5</v>
      </c>
      <c r="E575" s="2" t="s">
        <v>57</v>
      </c>
      <c r="F575" s="2" t="s">
        <v>4</v>
      </c>
      <c r="G575" s="2" t="s">
        <v>53</v>
      </c>
      <c r="H575" s="2">
        <v>2</v>
      </c>
      <c r="I575" s="2">
        <v>21</v>
      </c>
      <c r="J575" s="2" t="s">
        <v>70</v>
      </c>
      <c r="K575" s="2" t="s">
        <v>88</v>
      </c>
      <c r="L575" s="2" t="s">
        <v>11</v>
      </c>
      <c r="M575" s="2">
        <v>1</v>
      </c>
      <c r="N575" s="2" t="s">
        <v>11</v>
      </c>
      <c r="O575" s="2" t="s">
        <v>35</v>
      </c>
    </row>
    <row r="576" spans="1:15" x14ac:dyDescent="0.35">
      <c r="A576" s="4">
        <v>44296</v>
      </c>
      <c r="B576" s="2" t="s">
        <v>18</v>
      </c>
      <c r="C576" s="2" t="s">
        <v>25</v>
      </c>
      <c r="D576" s="2" t="s">
        <v>5</v>
      </c>
      <c r="E576" s="2" t="s">
        <v>57</v>
      </c>
      <c r="F576" s="2" t="s">
        <v>4</v>
      </c>
      <c r="G576" s="2" t="s">
        <v>53</v>
      </c>
      <c r="H576" s="2">
        <v>2</v>
      </c>
      <c r="I576" s="2">
        <v>22</v>
      </c>
      <c r="J576" s="2" t="s">
        <v>70</v>
      </c>
      <c r="K576" s="2" t="s">
        <v>88</v>
      </c>
      <c r="L576" s="2" t="s">
        <v>11</v>
      </c>
      <c r="M576" s="2">
        <v>1</v>
      </c>
      <c r="N576" s="2" t="s">
        <v>12</v>
      </c>
      <c r="O576" s="2" t="s">
        <v>33</v>
      </c>
    </row>
    <row r="577" spans="1:15" x14ac:dyDescent="0.35">
      <c r="A577" s="4">
        <v>44296</v>
      </c>
      <c r="B577" s="2" t="s">
        <v>18</v>
      </c>
      <c r="C577" s="2" t="s">
        <v>25</v>
      </c>
      <c r="D577" s="2" t="s">
        <v>5</v>
      </c>
      <c r="E577" s="2" t="s">
        <v>57</v>
      </c>
      <c r="F577" s="2" t="s">
        <v>4</v>
      </c>
      <c r="G577" s="2" t="s">
        <v>53</v>
      </c>
      <c r="H577" s="2">
        <v>2</v>
      </c>
      <c r="I577" s="2">
        <v>23</v>
      </c>
      <c r="J577" s="2" t="s">
        <v>70</v>
      </c>
      <c r="K577" s="2" t="s">
        <v>88</v>
      </c>
      <c r="L577" s="2" t="s">
        <v>11</v>
      </c>
      <c r="M577" s="2">
        <v>1</v>
      </c>
      <c r="N577" s="2" t="s">
        <v>11</v>
      </c>
      <c r="O577" s="2" t="s">
        <v>35</v>
      </c>
    </row>
    <row r="578" spans="1:15" x14ac:dyDescent="0.35">
      <c r="A578" s="4">
        <v>44296</v>
      </c>
      <c r="B578" s="2" t="s">
        <v>18</v>
      </c>
      <c r="C578" s="2" t="s">
        <v>25</v>
      </c>
      <c r="D578" s="2" t="s">
        <v>5</v>
      </c>
      <c r="E578" s="2" t="s">
        <v>57</v>
      </c>
      <c r="F578" s="2" t="s">
        <v>4</v>
      </c>
      <c r="G578" s="2" t="s">
        <v>52</v>
      </c>
      <c r="H578" s="2">
        <v>1</v>
      </c>
      <c r="I578" s="2">
        <v>1</v>
      </c>
      <c r="J578" s="2" t="s">
        <v>82</v>
      </c>
      <c r="K578" s="2" t="s">
        <v>89</v>
      </c>
      <c r="L578" s="7" t="s">
        <v>12</v>
      </c>
      <c r="M578" s="2">
        <v>2</v>
      </c>
      <c r="N578" s="2" t="s">
        <v>12</v>
      </c>
      <c r="O578" s="2" t="s">
        <v>33</v>
      </c>
    </row>
    <row r="579" spans="1:15" x14ac:dyDescent="0.35">
      <c r="A579" s="4">
        <v>44296</v>
      </c>
      <c r="B579" s="2" t="s">
        <v>18</v>
      </c>
      <c r="C579" s="2" t="s">
        <v>25</v>
      </c>
      <c r="D579" s="2" t="s">
        <v>5</v>
      </c>
      <c r="E579" s="2" t="s">
        <v>57</v>
      </c>
      <c r="F579" s="2" t="s">
        <v>4</v>
      </c>
      <c r="G579" s="2" t="s">
        <v>52</v>
      </c>
      <c r="H579" s="2">
        <v>1</v>
      </c>
      <c r="I579" s="2">
        <v>2</v>
      </c>
      <c r="J579" s="2" t="s">
        <v>82</v>
      </c>
      <c r="K579" s="2" t="s">
        <v>89</v>
      </c>
      <c r="L579" s="2" t="s">
        <v>12</v>
      </c>
      <c r="M579" s="2">
        <v>1</v>
      </c>
      <c r="N579" s="7" t="s">
        <v>12</v>
      </c>
      <c r="O579" s="2" t="s">
        <v>34</v>
      </c>
    </row>
    <row r="580" spans="1:15" x14ac:dyDescent="0.35">
      <c r="A580" s="4">
        <v>44296</v>
      </c>
      <c r="B580" s="2" t="s">
        <v>18</v>
      </c>
      <c r="C580" s="2" t="s">
        <v>25</v>
      </c>
      <c r="D580" s="2" t="s">
        <v>5</v>
      </c>
      <c r="E580" s="2" t="s">
        <v>57</v>
      </c>
      <c r="F580" s="2" t="s">
        <v>4</v>
      </c>
      <c r="G580" s="2" t="s">
        <v>52</v>
      </c>
      <c r="H580" s="2">
        <v>1</v>
      </c>
      <c r="I580" s="2">
        <v>3</v>
      </c>
      <c r="J580" s="2" t="s">
        <v>82</v>
      </c>
      <c r="K580" s="2" t="s">
        <v>89</v>
      </c>
      <c r="L580" s="2" t="s">
        <v>12</v>
      </c>
      <c r="M580" s="2">
        <v>1</v>
      </c>
      <c r="N580" s="2" t="s">
        <v>11</v>
      </c>
      <c r="O580" s="2" t="s">
        <v>34</v>
      </c>
    </row>
    <row r="581" spans="1:15" x14ac:dyDescent="0.35">
      <c r="A581" s="4">
        <v>44296</v>
      </c>
      <c r="B581" s="2" t="s">
        <v>18</v>
      </c>
      <c r="C581" s="2" t="s">
        <v>25</v>
      </c>
      <c r="D581" s="2" t="s">
        <v>5</v>
      </c>
      <c r="E581" s="2" t="s">
        <v>57</v>
      </c>
      <c r="F581" s="2" t="s">
        <v>4</v>
      </c>
      <c r="G581" s="2" t="s">
        <v>52</v>
      </c>
      <c r="H581" s="2">
        <v>1</v>
      </c>
      <c r="I581" s="2">
        <v>4</v>
      </c>
      <c r="J581" s="2" t="s">
        <v>82</v>
      </c>
      <c r="K581" s="2" t="s">
        <v>89</v>
      </c>
      <c r="L581" s="2" t="s">
        <v>12</v>
      </c>
      <c r="M581" s="2">
        <v>1</v>
      </c>
      <c r="N581" s="2" t="s">
        <v>11</v>
      </c>
      <c r="O581" s="2" t="s">
        <v>34</v>
      </c>
    </row>
    <row r="582" spans="1:15" x14ac:dyDescent="0.35">
      <c r="A582" s="4">
        <v>44296</v>
      </c>
      <c r="B582" s="2" t="s">
        <v>18</v>
      </c>
      <c r="C582" s="2" t="s">
        <v>25</v>
      </c>
      <c r="D582" s="2" t="s">
        <v>5</v>
      </c>
      <c r="E582" s="2" t="s">
        <v>57</v>
      </c>
      <c r="F582" s="2" t="s">
        <v>4</v>
      </c>
      <c r="G582" s="2" t="s">
        <v>52</v>
      </c>
      <c r="H582" s="2">
        <v>1</v>
      </c>
      <c r="I582" s="2">
        <v>5</v>
      </c>
      <c r="J582" s="2" t="s">
        <v>82</v>
      </c>
      <c r="K582" s="2" t="s">
        <v>89</v>
      </c>
      <c r="L582" s="2" t="s">
        <v>11</v>
      </c>
      <c r="M582" s="2">
        <v>1</v>
      </c>
      <c r="N582" s="2" t="s">
        <v>11</v>
      </c>
      <c r="O582" s="2" t="s">
        <v>35</v>
      </c>
    </row>
    <row r="583" spans="1:15" x14ac:dyDescent="0.35">
      <c r="A583" s="4">
        <v>44296</v>
      </c>
      <c r="B583" s="2" t="s">
        <v>18</v>
      </c>
      <c r="C583" s="2" t="s">
        <v>25</v>
      </c>
      <c r="D583" s="2" t="s">
        <v>5</v>
      </c>
      <c r="E583" s="2" t="s">
        <v>57</v>
      </c>
      <c r="F583" s="2" t="s">
        <v>4</v>
      </c>
      <c r="G583" s="2" t="s">
        <v>52</v>
      </c>
      <c r="H583" s="2">
        <v>1</v>
      </c>
      <c r="I583" s="2">
        <v>6</v>
      </c>
      <c r="J583" s="2" t="s">
        <v>82</v>
      </c>
      <c r="K583" s="2" t="s">
        <v>89</v>
      </c>
      <c r="L583" s="2" t="s">
        <v>11</v>
      </c>
      <c r="M583" s="2">
        <v>2</v>
      </c>
      <c r="N583" s="2" t="s">
        <v>11</v>
      </c>
      <c r="O583" s="2" t="s">
        <v>33</v>
      </c>
    </row>
    <row r="584" spans="1:15" x14ac:dyDescent="0.35">
      <c r="A584" s="4">
        <v>44296</v>
      </c>
      <c r="B584" s="2" t="s">
        <v>18</v>
      </c>
      <c r="C584" s="2" t="s">
        <v>25</v>
      </c>
      <c r="D584" s="2" t="s">
        <v>5</v>
      </c>
      <c r="E584" s="2" t="s">
        <v>57</v>
      </c>
      <c r="F584" s="2" t="s">
        <v>4</v>
      </c>
      <c r="G584" s="2" t="s">
        <v>52</v>
      </c>
      <c r="H584" s="2">
        <v>1</v>
      </c>
      <c r="I584" s="2">
        <v>7</v>
      </c>
      <c r="J584" s="2" t="s">
        <v>82</v>
      </c>
      <c r="K584" s="2" t="s">
        <v>89</v>
      </c>
      <c r="L584" s="2" t="s">
        <v>11</v>
      </c>
      <c r="M584" s="2">
        <v>2</v>
      </c>
      <c r="N584" s="2" t="s">
        <v>11</v>
      </c>
      <c r="O584" s="2" t="s">
        <v>33</v>
      </c>
    </row>
    <row r="585" spans="1:15" x14ac:dyDescent="0.35">
      <c r="A585" s="4">
        <v>44296</v>
      </c>
      <c r="B585" s="2" t="s">
        <v>18</v>
      </c>
      <c r="C585" s="2" t="s">
        <v>25</v>
      </c>
      <c r="D585" s="2" t="s">
        <v>5</v>
      </c>
      <c r="E585" s="2" t="s">
        <v>57</v>
      </c>
      <c r="F585" s="2" t="s">
        <v>4</v>
      </c>
      <c r="G585" s="2" t="s">
        <v>52</v>
      </c>
      <c r="H585" s="2">
        <v>1</v>
      </c>
      <c r="I585" s="2">
        <v>8</v>
      </c>
      <c r="J585" s="2" t="s">
        <v>82</v>
      </c>
      <c r="K585" s="2" t="s">
        <v>89</v>
      </c>
      <c r="L585" s="2" t="s">
        <v>11</v>
      </c>
      <c r="M585" s="2">
        <v>2</v>
      </c>
      <c r="N585" s="2" t="s">
        <v>11</v>
      </c>
      <c r="O585" s="2" t="s">
        <v>33</v>
      </c>
    </row>
    <row r="586" spans="1:15" x14ac:dyDescent="0.35">
      <c r="A586" s="4">
        <v>44296</v>
      </c>
      <c r="B586" s="2" t="s">
        <v>18</v>
      </c>
      <c r="C586" s="2" t="s">
        <v>25</v>
      </c>
      <c r="D586" s="2" t="s">
        <v>5</v>
      </c>
      <c r="E586" s="2" t="s">
        <v>57</v>
      </c>
      <c r="F586" s="2" t="s">
        <v>4</v>
      </c>
      <c r="G586" s="2" t="s">
        <v>52</v>
      </c>
      <c r="H586" s="2">
        <v>1</v>
      </c>
      <c r="I586" s="2">
        <v>9</v>
      </c>
      <c r="J586" s="2" t="s">
        <v>82</v>
      </c>
      <c r="K586" s="2" t="s">
        <v>89</v>
      </c>
      <c r="L586" s="2" t="s">
        <v>12</v>
      </c>
      <c r="M586" s="2" t="s">
        <v>39</v>
      </c>
      <c r="N586" s="2" t="s">
        <v>11</v>
      </c>
      <c r="O586" s="2" t="s">
        <v>33</v>
      </c>
    </row>
    <row r="587" spans="1:15" x14ac:dyDescent="0.35">
      <c r="A587" s="4">
        <v>44296</v>
      </c>
      <c r="B587" s="2" t="s">
        <v>18</v>
      </c>
      <c r="C587" s="2" t="s">
        <v>25</v>
      </c>
      <c r="D587" s="2" t="s">
        <v>5</v>
      </c>
      <c r="E587" s="2" t="s">
        <v>57</v>
      </c>
      <c r="F587" s="2" t="s">
        <v>4</v>
      </c>
      <c r="G587" s="2" t="s">
        <v>52</v>
      </c>
      <c r="H587" s="2">
        <v>1</v>
      </c>
      <c r="I587" s="2">
        <v>10</v>
      </c>
      <c r="J587" s="2" t="s">
        <v>82</v>
      </c>
      <c r="K587" s="2" t="s">
        <v>89</v>
      </c>
      <c r="L587" s="2" t="s">
        <v>12</v>
      </c>
      <c r="M587" s="2">
        <v>2</v>
      </c>
      <c r="N587" s="2" t="s">
        <v>11</v>
      </c>
      <c r="O587" s="2" t="s">
        <v>35</v>
      </c>
    </row>
    <row r="588" spans="1:15" x14ac:dyDescent="0.35">
      <c r="A588" s="4">
        <v>44296</v>
      </c>
      <c r="B588" s="2" t="s">
        <v>18</v>
      </c>
      <c r="C588" s="2" t="s">
        <v>25</v>
      </c>
      <c r="D588" s="2" t="s">
        <v>5</v>
      </c>
      <c r="E588" s="2" t="s">
        <v>57</v>
      </c>
      <c r="F588" s="2" t="s">
        <v>4</v>
      </c>
      <c r="G588" s="2" t="s">
        <v>52</v>
      </c>
      <c r="H588" s="2">
        <v>1</v>
      </c>
      <c r="I588" s="2">
        <v>11</v>
      </c>
      <c r="J588" s="2" t="s">
        <v>82</v>
      </c>
      <c r="K588" s="2" t="s">
        <v>89</v>
      </c>
      <c r="L588" s="2" t="s">
        <v>12</v>
      </c>
      <c r="M588" s="2">
        <v>2</v>
      </c>
      <c r="N588" s="2" t="s">
        <v>12</v>
      </c>
      <c r="O588" s="2" t="s">
        <v>33</v>
      </c>
    </row>
    <row r="589" spans="1:15" x14ac:dyDescent="0.35">
      <c r="A589" s="4">
        <v>44296</v>
      </c>
      <c r="B589" s="2" t="s">
        <v>18</v>
      </c>
      <c r="C589" s="2" t="s">
        <v>25</v>
      </c>
      <c r="D589" s="2" t="s">
        <v>5</v>
      </c>
      <c r="E589" s="2" t="s">
        <v>57</v>
      </c>
      <c r="F589" s="2" t="s">
        <v>4</v>
      </c>
      <c r="G589" s="2" t="s">
        <v>52</v>
      </c>
      <c r="H589" s="2">
        <v>1</v>
      </c>
      <c r="I589" s="2">
        <v>12</v>
      </c>
      <c r="J589" s="2" t="s">
        <v>82</v>
      </c>
      <c r="K589" s="2" t="s">
        <v>89</v>
      </c>
      <c r="L589" s="2" t="s">
        <v>12</v>
      </c>
      <c r="M589" s="2">
        <v>1</v>
      </c>
      <c r="N589" s="2" t="s">
        <v>11</v>
      </c>
      <c r="O589" s="2" t="s">
        <v>35</v>
      </c>
    </row>
    <row r="590" spans="1:15" hidden="1" x14ac:dyDescent="0.35">
      <c r="A590" s="4">
        <v>44296</v>
      </c>
      <c r="B590" s="2" t="s">
        <v>18</v>
      </c>
      <c r="C590" s="2" t="s">
        <v>25</v>
      </c>
      <c r="D590" s="2" t="s">
        <v>5</v>
      </c>
      <c r="E590" s="2" t="s">
        <v>57</v>
      </c>
      <c r="F590" s="2" t="s">
        <v>4</v>
      </c>
      <c r="G590" s="2" t="s">
        <v>52</v>
      </c>
      <c r="H590" s="2">
        <v>1</v>
      </c>
      <c r="I590" s="2">
        <v>13</v>
      </c>
      <c r="J590" s="2" t="s">
        <v>82</v>
      </c>
      <c r="K590" s="2" t="s">
        <v>89</v>
      </c>
      <c r="L590" s="2" t="s">
        <v>11</v>
      </c>
      <c r="M590" s="2">
        <v>2</v>
      </c>
      <c r="N590" s="2" t="s">
        <v>40</v>
      </c>
      <c r="O590" s="2" t="s">
        <v>40</v>
      </c>
    </row>
    <row r="591" spans="1:15" x14ac:dyDescent="0.35">
      <c r="A591" s="4">
        <v>44296</v>
      </c>
      <c r="B591" s="2" t="s">
        <v>18</v>
      </c>
      <c r="C591" s="2" t="s">
        <v>25</v>
      </c>
      <c r="D591" s="2" t="s">
        <v>5</v>
      </c>
      <c r="E591" s="2" t="s">
        <v>57</v>
      </c>
      <c r="F591" s="2" t="s">
        <v>4</v>
      </c>
      <c r="G591" s="2" t="s">
        <v>52</v>
      </c>
      <c r="H591" s="2">
        <v>1</v>
      </c>
      <c r="I591" s="2">
        <v>14</v>
      </c>
      <c r="J591" s="2" t="s">
        <v>82</v>
      </c>
      <c r="K591" s="2" t="s">
        <v>89</v>
      </c>
      <c r="L591" s="2" t="s">
        <v>11</v>
      </c>
      <c r="M591" s="2">
        <v>2</v>
      </c>
      <c r="N591" s="2" t="s">
        <v>11</v>
      </c>
      <c r="O591" s="2" t="s">
        <v>35</v>
      </c>
    </row>
    <row r="592" spans="1:15" x14ac:dyDescent="0.35">
      <c r="A592" s="4">
        <v>44296</v>
      </c>
      <c r="B592" s="2" t="s">
        <v>18</v>
      </c>
      <c r="C592" s="2" t="s">
        <v>25</v>
      </c>
      <c r="D592" s="2" t="s">
        <v>5</v>
      </c>
      <c r="E592" s="2" t="s">
        <v>57</v>
      </c>
      <c r="F592" s="2" t="s">
        <v>4</v>
      </c>
      <c r="G592" s="2" t="s">
        <v>52</v>
      </c>
      <c r="H592" s="2">
        <v>1</v>
      </c>
      <c r="I592" s="2">
        <v>15</v>
      </c>
      <c r="J592" s="2" t="s">
        <v>82</v>
      </c>
      <c r="K592" s="2" t="s">
        <v>89</v>
      </c>
      <c r="L592" s="2" t="s">
        <v>11</v>
      </c>
      <c r="M592" s="2">
        <v>2</v>
      </c>
      <c r="N592" s="2" t="s">
        <v>12</v>
      </c>
      <c r="O592" s="2" t="s">
        <v>35</v>
      </c>
    </row>
    <row r="593" spans="1:15" x14ac:dyDescent="0.35">
      <c r="A593" s="4">
        <v>44296</v>
      </c>
      <c r="B593" s="2" t="s">
        <v>18</v>
      </c>
      <c r="C593" s="2" t="s">
        <v>25</v>
      </c>
      <c r="D593" s="2" t="s">
        <v>5</v>
      </c>
      <c r="E593" s="2" t="s">
        <v>57</v>
      </c>
      <c r="F593" s="2" t="s">
        <v>4</v>
      </c>
      <c r="G593" s="2" t="s">
        <v>52</v>
      </c>
      <c r="H593" s="2">
        <v>1</v>
      </c>
      <c r="I593" s="2">
        <v>16</v>
      </c>
      <c r="J593" s="2" t="s">
        <v>82</v>
      </c>
      <c r="K593" s="2" t="s">
        <v>89</v>
      </c>
      <c r="L593" s="2" t="s">
        <v>11</v>
      </c>
      <c r="M593" s="2">
        <v>1</v>
      </c>
      <c r="N593" s="2" t="s">
        <v>11</v>
      </c>
      <c r="O593" s="2" t="s">
        <v>34</v>
      </c>
    </row>
    <row r="594" spans="1:15" x14ac:dyDescent="0.35">
      <c r="A594" s="4">
        <v>44296</v>
      </c>
      <c r="B594" s="2" t="s">
        <v>18</v>
      </c>
      <c r="C594" s="2" t="s">
        <v>25</v>
      </c>
      <c r="D594" s="2" t="s">
        <v>5</v>
      </c>
      <c r="E594" s="2" t="s">
        <v>57</v>
      </c>
      <c r="F594" s="2" t="s">
        <v>4</v>
      </c>
      <c r="G594" s="2" t="s">
        <v>52</v>
      </c>
      <c r="H594" s="2">
        <v>1</v>
      </c>
      <c r="I594" s="2">
        <v>17</v>
      </c>
      <c r="J594" s="2" t="s">
        <v>82</v>
      </c>
      <c r="K594" s="2" t="s">
        <v>89</v>
      </c>
      <c r="L594" s="2" t="s">
        <v>11</v>
      </c>
      <c r="M594" s="2">
        <v>1</v>
      </c>
      <c r="N594" s="2" t="s">
        <v>11</v>
      </c>
      <c r="O594" s="2" t="s">
        <v>35</v>
      </c>
    </row>
    <row r="595" spans="1:15" x14ac:dyDescent="0.35">
      <c r="A595" s="4">
        <v>44296</v>
      </c>
      <c r="B595" s="2" t="s">
        <v>18</v>
      </c>
      <c r="C595" s="2" t="s">
        <v>25</v>
      </c>
      <c r="D595" s="2" t="s">
        <v>5</v>
      </c>
      <c r="E595" s="2" t="s">
        <v>57</v>
      </c>
      <c r="F595" s="2" t="s">
        <v>4</v>
      </c>
      <c r="G595" s="2" t="s">
        <v>52</v>
      </c>
      <c r="H595" s="2">
        <v>2</v>
      </c>
      <c r="I595" s="2">
        <v>1</v>
      </c>
      <c r="J595" s="2" t="s">
        <v>82</v>
      </c>
      <c r="K595" s="2" t="s">
        <v>89</v>
      </c>
      <c r="L595" s="2" t="s">
        <v>11</v>
      </c>
      <c r="M595" s="2">
        <v>2</v>
      </c>
      <c r="N595" s="2" t="s">
        <v>11</v>
      </c>
      <c r="O595" s="2" t="s">
        <v>35</v>
      </c>
    </row>
    <row r="596" spans="1:15" x14ac:dyDescent="0.35">
      <c r="A596" s="4">
        <v>44296</v>
      </c>
      <c r="B596" s="2" t="s">
        <v>18</v>
      </c>
      <c r="C596" s="2" t="s">
        <v>25</v>
      </c>
      <c r="D596" s="2" t="s">
        <v>5</v>
      </c>
      <c r="E596" s="2" t="s">
        <v>57</v>
      </c>
      <c r="F596" s="2" t="s">
        <v>4</v>
      </c>
      <c r="G596" s="2" t="s">
        <v>52</v>
      </c>
      <c r="H596" s="2">
        <v>2</v>
      </c>
      <c r="I596" s="2">
        <v>2</v>
      </c>
      <c r="J596" s="2" t="s">
        <v>82</v>
      </c>
      <c r="K596" s="2" t="s">
        <v>89</v>
      </c>
      <c r="L596" s="2" t="s">
        <v>11</v>
      </c>
      <c r="M596" s="2">
        <v>2</v>
      </c>
      <c r="N596" s="2" t="s">
        <v>11</v>
      </c>
      <c r="O596" s="2" t="s">
        <v>33</v>
      </c>
    </row>
    <row r="597" spans="1:15" x14ac:dyDescent="0.35">
      <c r="A597" s="4">
        <v>44296</v>
      </c>
      <c r="B597" s="2" t="s">
        <v>18</v>
      </c>
      <c r="C597" s="2" t="s">
        <v>25</v>
      </c>
      <c r="D597" s="2" t="s">
        <v>5</v>
      </c>
      <c r="E597" s="2" t="s">
        <v>57</v>
      </c>
      <c r="F597" s="2" t="s">
        <v>4</v>
      </c>
      <c r="G597" s="2" t="s">
        <v>52</v>
      </c>
      <c r="H597" s="2">
        <v>2</v>
      </c>
      <c r="I597" s="2">
        <v>3</v>
      </c>
      <c r="J597" s="2" t="s">
        <v>82</v>
      </c>
      <c r="K597" s="2" t="s">
        <v>89</v>
      </c>
      <c r="L597" s="2" t="s">
        <v>11</v>
      </c>
      <c r="M597" s="2">
        <v>2</v>
      </c>
      <c r="N597" s="2" t="s">
        <v>12</v>
      </c>
      <c r="O597" s="2" t="s">
        <v>33</v>
      </c>
    </row>
    <row r="598" spans="1:15" x14ac:dyDescent="0.35">
      <c r="A598" s="4">
        <v>44296</v>
      </c>
      <c r="B598" s="2" t="s">
        <v>18</v>
      </c>
      <c r="C598" s="2" t="s">
        <v>25</v>
      </c>
      <c r="D598" s="2" t="s">
        <v>5</v>
      </c>
      <c r="E598" s="2" t="s">
        <v>57</v>
      </c>
      <c r="F598" s="2" t="s">
        <v>4</v>
      </c>
      <c r="G598" s="2" t="s">
        <v>52</v>
      </c>
      <c r="H598" s="2">
        <v>2</v>
      </c>
      <c r="I598" s="2">
        <v>4</v>
      </c>
      <c r="J598" s="2" t="s">
        <v>82</v>
      </c>
      <c r="K598" s="2" t="s">
        <v>89</v>
      </c>
      <c r="L598" s="2" t="s">
        <v>11</v>
      </c>
      <c r="M598" s="2">
        <v>1</v>
      </c>
      <c r="N598" s="2" t="s">
        <v>11</v>
      </c>
      <c r="O598" s="2" t="s">
        <v>34</v>
      </c>
    </row>
    <row r="599" spans="1:15" x14ac:dyDescent="0.35">
      <c r="A599" s="4">
        <v>44296</v>
      </c>
      <c r="B599" s="2" t="s">
        <v>18</v>
      </c>
      <c r="C599" s="2" t="s">
        <v>25</v>
      </c>
      <c r="D599" s="2" t="s">
        <v>5</v>
      </c>
      <c r="E599" s="2" t="s">
        <v>57</v>
      </c>
      <c r="F599" s="2" t="s">
        <v>4</v>
      </c>
      <c r="G599" s="2" t="s">
        <v>52</v>
      </c>
      <c r="H599" s="2">
        <v>2</v>
      </c>
      <c r="I599" s="2">
        <v>5</v>
      </c>
      <c r="J599" s="2" t="s">
        <v>82</v>
      </c>
      <c r="K599" s="2" t="s">
        <v>89</v>
      </c>
      <c r="L599" s="2" t="s">
        <v>12</v>
      </c>
      <c r="M599" s="2">
        <v>2</v>
      </c>
      <c r="N599" s="2" t="s">
        <v>12</v>
      </c>
      <c r="O599" s="2" t="s">
        <v>33</v>
      </c>
    </row>
    <row r="600" spans="1:15" x14ac:dyDescent="0.35">
      <c r="A600" s="4">
        <v>44296</v>
      </c>
      <c r="B600" s="2" t="s">
        <v>18</v>
      </c>
      <c r="C600" s="2" t="s">
        <v>25</v>
      </c>
      <c r="D600" s="2" t="s">
        <v>5</v>
      </c>
      <c r="E600" s="2" t="s">
        <v>57</v>
      </c>
      <c r="F600" s="2" t="s">
        <v>4</v>
      </c>
      <c r="G600" s="2" t="s">
        <v>52</v>
      </c>
      <c r="H600" s="2">
        <v>2</v>
      </c>
      <c r="I600" s="2">
        <v>6</v>
      </c>
      <c r="J600" s="2" t="s">
        <v>82</v>
      </c>
      <c r="K600" s="2" t="s">
        <v>89</v>
      </c>
      <c r="L600" s="2" t="s">
        <v>12</v>
      </c>
      <c r="M600" s="2">
        <v>2</v>
      </c>
      <c r="N600" s="2" t="s">
        <v>11</v>
      </c>
      <c r="O600" s="2" t="s">
        <v>35</v>
      </c>
    </row>
    <row r="601" spans="1:15" x14ac:dyDescent="0.35">
      <c r="A601" s="4">
        <v>44296</v>
      </c>
      <c r="B601" s="2" t="s">
        <v>18</v>
      </c>
      <c r="C601" s="2" t="s">
        <v>25</v>
      </c>
      <c r="D601" s="2" t="s">
        <v>5</v>
      </c>
      <c r="E601" s="2" t="s">
        <v>57</v>
      </c>
      <c r="F601" s="2" t="s">
        <v>4</v>
      </c>
      <c r="G601" s="2" t="s">
        <v>52</v>
      </c>
      <c r="H601" s="2">
        <v>2</v>
      </c>
      <c r="I601" s="2">
        <v>7</v>
      </c>
      <c r="J601" s="2" t="s">
        <v>82</v>
      </c>
      <c r="K601" s="2" t="s">
        <v>89</v>
      </c>
      <c r="L601" s="2" t="s">
        <v>12</v>
      </c>
      <c r="M601" s="2">
        <v>2</v>
      </c>
      <c r="N601" s="2" t="s">
        <v>12</v>
      </c>
      <c r="O601" s="2" t="s">
        <v>33</v>
      </c>
    </row>
    <row r="602" spans="1:15" x14ac:dyDescent="0.35">
      <c r="A602" s="4">
        <v>44296</v>
      </c>
      <c r="B602" s="2" t="s">
        <v>18</v>
      </c>
      <c r="C602" s="2" t="s">
        <v>25</v>
      </c>
      <c r="D602" s="2" t="s">
        <v>5</v>
      </c>
      <c r="E602" s="2" t="s">
        <v>57</v>
      </c>
      <c r="F602" s="2" t="s">
        <v>4</v>
      </c>
      <c r="G602" s="2" t="s">
        <v>52</v>
      </c>
      <c r="H602" s="2">
        <v>2</v>
      </c>
      <c r="I602" s="2">
        <v>8</v>
      </c>
      <c r="J602" s="2" t="s">
        <v>82</v>
      </c>
      <c r="K602" s="2" t="s">
        <v>89</v>
      </c>
      <c r="L602" s="2" t="s">
        <v>12</v>
      </c>
      <c r="M602" s="2">
        <v>2</v>
      </c>
      <c r="N602" s="2" t="s">
        <v>11</v>
      </c>
      <c r="O602" s="2" t="s">
        <v>35</v>
      </c>
    </row>
    <row r="603" spans="1:15" x14ac:dyDescent="0.35">
      <c r="A603" s="4">
        <v>44296</v>
      </c>
      <c r="B603" s="2" t="s">
        <v>18</v>
      </c>
      <c r="C603" s="2" t="s">
        <v>25</v>
      </c>
      <c r="D603" s="2" t="s">
        <v>5</v>
      </c>
      <c r="E603" s="2" t="s">
        <v>57</v>
      </c>
      <c r="F603" s="2" t="s">
        <v>4</v>
      </c>
      <c r="G603" s="2" t="s">
        <v>52</v>
      </c>
      <c r="H603" s="2">
        <v>2</v>
      </c>
      <c r="I603" s="2">
        <v>9</v>
      </c>
      <c r="J603" s="2" t="s">
        <v>82</v>
      </c>
      <c r="K603" s="2" t="s">
        <v>89</v>
      </c>
      <c r="L603" s="2" t="s">
        <v>11</v>
      </c>
      <c r="M603" s="2">
        <v>2</v>
      </c>
      <c r="N603" s="2" t="s">
        <v>12</v>
      </c>
      <c r="O603" s="2" t="s">
        <v>35</v>
      </c>
    </row>
    <row r="604" spans="1:15" x14ac:dyDescent="0.35">
      <c r="A604" s="4">
        <v>44296</v>
      </c>
      <c r="B604" s="2" t="s">
        <v>18</v>
      </c>
      <c r="C604" s="2" t="s">
        <v>25</v>
      </c>
      <c r="D604" s="2" t="s">
        <v>5</v>
      </c>
      <c r="E604" s="2" t="s">
        <v>57</v>
      </c>
      <c r="F604" s="2" t="s">
        <v>4</v>
      </c>
      <c r="G604" s="2" t="s">
        <v>52</v>
      </c>
      <c r="H604" s="2">
        <v>2</v>
      </c>
      <c r="I604" s="2">
        <v>10</v>
      </c>
      <c r="J604" s="2" t="s">
        <v>82</v>
      </c>
      <c r="K604" s="2" t="s">
        <v>89</v>
      </c>
      <c r="L604" s="2" t="s">
        <v>11</v>
      </c>
      <c r="M604" s="2">
        <v>2</v>
      </c>
      <c r="N604" s="2" t="s">
        <v>11</v>
      </c>
      <c r="O604" s="2" t="s">
        <v>33</v>
      </c>
    </row>
    <row r="605" spans="1:15" x14ac:dyDescent="0.35">
      <c r="A605" s="4">
        <v>44296</v>
      </c>
      <c r="B605" s="2" t="s">
        <v>18</v>
      </c>
      <c r="C605" s="2" t="s">
        <v>25</v>
      </c>
      <c r="D605" s="2" t="s">
        <v>5</v>
      </c>
      <c r="E605" s="2" t="s">
        <v>57</v>
      </c>
      <c r="F605" s="2" t="s">
        <v>4</v>
      </c>
      <c r="G605" s="2" t="s">
        <v>52</v>
      </c>
      <c r="H605" s="2">
        <v>2</v>
      </c>
      <c r="I605" s="2">
        <v>11</v>
      </c>
      <c r="J605" s="2" t="s">
        <v>82</v>
      </c>
      <c r="K605" s="2" t="s">
        <v>89</v>
      </c>
      <c r="L605" s="2" t="s">
        <v>11</v>
      </c>
      <c r="M605" s="2">
        <v>1</v>
      </c>
      <c r="N605" s="2" t="s">
        <v>11</v>
      </c>
      <c r="O605" s="2" t="s">
        <v>35</v>
      </c>
    </row>
    <row r="606" spans="1:15" x14ac:dyDescent="0.35">
      <c r="A606" s="4">
        <v>44296</v>
      </c>
      <c r="B606" s="2" t="s">
        <v>18</v>
      </c>
      <c r="C606" s="2" t="s">
        <v>25</v>
      </c>
      <c r="D606" s="2" t="s">
        <v>5</v>
      </c>
      <c r="E606" s="2" t="s">
        <v>57</v>
      </c>
      <c r="F606" s="2" t="s">
        <v>4</v>
      </c>
      <c r="G606" s="2" t="s">
        <v>52</v>
      </c>
      <c r="H606" s="2">
        <v>2</v>
      </c>
      <c r="I606" s="2">
        <v>12</v>
      </c>
      <c r="J606" s="2" t="s">
        <v>82</v>
      </c>
      <c r="K606" s="2" t="s">
        <v>89</v>
      </c>
      <c r="L606" s="2" t="s">
        <v>11</v>
      </c>
      <c r="M606" s="2">
        <v>1</v>
      </c>
      <c r="N606" s="2" t="s">
        <v>11</v>
      </c>
      <c r="O606" s="2" t="s">
        <v>35</v>
      </c>
    </row>
    <row r="607" spans="1:15" hidden="1" x14ac:dyDescent="0.35">
      <c r="A607" s="4">
        <v>44296</v>
      </c>
      <c r="B607" s="2" t="s">
        <v>18</v>
      </c>
      <c r="C607" s="2" t="s">
        <v>25</v>
      </c>
      <c r="D607" s="2" t="s">
        <v>5</v>
      </c>
      <c r="E607" s="2" t="s">
        <v>57</v>
      </c>
      <c r="F607" s="2" t="s">
        <v>4</v>
      </c>
      <c r="G607" s="2" t="s">
        <v>52</v>
      </c>
      <c r="H607" s="2">
        <v>2</v>
      </c>
      <c r="I607" s="2">
        <v>13</v>
      </c>
      <c r="J607" s="2" t="s">
        <v>82</v>
      </c>
      <c r="K607" s="2" t="s">
        <v>89</v>
      </c>
      <c r="L607" s="2" t="s">
        <v>12</v>
      </c>
      <c r="M607" s="2">
        <v>2</v>
      </c>
      <c r="N607" s="2" t="s">
        <v>40</v>
      </c>
      <c r="O607" s="2" t="s">
        <v>40</v>
      </c>
    </row>
    <row r="608" spans="1:15" x14ac:dyDescent="0.35">
      <c r="A608" s="4">
        <v>44296</v>
      </c>
      <c r="B608" s="2" t="s">
        <v>18</v>
      </c>
      <c r="C608" s="2" t="s">
        <v>25</v>
      </c>
      <c r="D608" s="2" t="s">
        <v>5</v>
      </c>
      <c r="E608" s="2" t="s">
        <v>57</v>
      </c>
      <c r="F608" s="2" t="s">
        <v>4</v>
      </c>
      <c r="G608" s="2" t="s">
        <v>52</v>
      </c>
      <c r="H608" s="2">
        <v>2</v>
      </c>
      <c r="I608" s="2">
        <v>14</v>
      </c>
      <c r="J608" s="2" t="s">
        <v>82</v>
      </c>
      <c r="K608" s="2" t="s">
        <v>89</v>
      </c>
      <c r="L608" s="2" t="s">
        <v>12</v>
      </c>
      <c r="M608" s="2">
        <v>2</v>
      </c>
      <c r="N608" s="2" t="s">
        <v>12</v>
      </c>
      <c r="O608" s="2" t="s">
        <v>33</v>
      </c>
    </row>
    <row r="609" spans="1:15" x14ac:dyDescent="0.35">
      <c r="A609" s="4">
        <v>44296</v>
      </c>
      <c r="B609" s="2" t="s">
        <v>18</v>
      </c>
      <c r="C609" s="2" t="s">
        <v>25</v>
      </c>
      <c r="D609" s="2" t="s">
        <v>5</v>
      </c>
      <c r="E609" s="2" t="s">
        <v>57</v>
      </c>
      <c r="F609" s="2" t="s">
        <v>4</v>
      </c>
      <c r="G609" s="2" t="s">
        <v>52</v>
      </c>
      <c r="H609" s="2">
        <v>2</v>
      </c>
      <c r="I609" s="2">
        <v>15</v>
      </c>
      <c r="J609" s="2" t="s">
        <v>82</v>
      </c>
      <c r="K609" s="2" t="s">
        <v>89</v>
      </c>
      <c r="L609" s="2" t="s">
        <v>12</v>
      </c>
      <c r="M609" s="2">
        <v>1</v>
      </c>
      <c r="N609" s="2" t="s">
        <v>11</v>
      </c>
      <c r="O609" s="2" t="s">
        <v>35</v>
      </c>
    </row>
    <row r="610" spans="1:15" x14ac:dyDescent="0.35">
      <c r="A610" s="4">
        <v>44296</v>
      </c>
      <c r="B610" s="2" t="s">
        <v>18</v>
      </c>
      <c r="C610" s="2" t="s">
        <v>25</v>
      </c>
      <c r="D610" s="2" t="s">
        <v>5</v>
      </c>
      <c r="E610" s="2" t="s">
        <v>57</v>
      </c>
      <c r="F610" s="2" t="s">
        <v>4</v>
      </c>
      <c r="G610" s="2" t="s">
        <v>52</v>
      </c>
      <c r="H610" s="2">
        <v>2</v>
      </c>
      <c r="I610" s="2">
        <v>16</v>
      </c>
      <c r="J610" s="2" t="s">
        <v>82</v>
      </c>
      <c r="K610" s="2" t="s">
        <v>89</v>
      </c>
      <c r="L610" s="2" t="s">
        <v>12</v>
      </c>
      <c r="M610" s="2">
        <v>1</v>
      </c>
      <c r="N610" s="2" t="s">
        <v>12</v>
      </c>
      <c r="O610" s="2" t="s">
        <v>33</v>
      </c>
    </row>
    <row r="611" spans="1:15" x14ac:dyDescent="0.35">
      <c r="A611" s="4">
        <v>44296</v>
      </c>
      <c r="B611" s="2" t="s">
        <v>18</v>
      </c>
      <c r="C611" s="2" t="s">
        <v>25</v>
      </c>
      <c r="D611" s="2" t="s">
        <v>5</v>
      </c>
      <c r="E611" s="2" t="s">
        <v>57</v>
      </c>
      <c r="F611" s="2" t="s">
        <v>4</v>
      </c>
      <c r="G611" s="2" t="s">
        <v>52</v>
      </c>
      <c r="H611" s="2">
        <v>2</v>
      </c>
      <c r="I611" s="2">
        <v>17</v>
      </c>
      <c r="J611" s="2" t="s">
        <v>82</v>
      </c>
      <c r="K611" s="2" t="s">
        <v>89</v>
      </c>
      <c r="L611" s="2" t="s">
        <v>12</v>
      </c>
      <c r="M611" s="2">
        <v>2</v>
      </c>
      <c r="N611" s="2" t="s">
        <v>12</v>
      </c>
      <c r="O611" s="2" t="s">
        <v>33</v>
      </c>
    </row>
    <row r="612" spans="1:15" x14ac:dyDescent="0.35">
      <c r="A612" s="4">
        <v>44296</v>
      </c>
      <c r="B612" s="2" t="s">
        <v>18</v>
      </c>
      <c r="C612" s="2" t="s">
        <v>25</v>
      </c>
      <c r="D612" s="2" t="s">
        <v>5</v>
      </c>
      <c r="E612" s="2" t="s">
        <v>57</v>
      </c>
      <c r="F612" s="2" t="s">
        <v>4</v>
      </c>
      <c r="G612" s="2" t="s">
        <v>52</v>
      </c>
      <c r="H612" s="2">
        <v>2</v>
      </c>
      <c r="I612" s="2">
        <v>18</v>
      </c>
      <c r="J612" s="2" t="s">
        <v>82</v>
      </c>
      <c r="K612" s="2" t="s">
        <v>89</v>
      </c>
      <c r="L612" s="2" t="s">
        <v>11</v>
      </c>
      <c r="M612" s="2">
        <v>1</v>
      </c>
      <c r="N612" s="2" t="s">
        <v>11</v>
      </c>
      <c r="O612" s="2" t="s">
        <v>35</v>
      </c>
    </row>
    <row r="613" spans="1:15" x14ac:dyDescent="0.35">
      <c r="A613" s="4">
        <v>44296</v>
      </c>
      <c r="B613" s="2" t="s">
        <v>18</v>
      </c>
      <c r="C613" s="2" t="s">
        <v>25</v>
      </c>
      <c r="D613" s="2" t="s">
        <v>5</v>
      </c>
      <c r="E613" s="2" t="s">
        <v>57</v>
      </c>
      <c r="F613" s="2" t="s">
        <v>4</v>
      </c>
      <c r="G613" s="2" t="s">
        <v>52</v>
      </c>
      <c r="H613" s="2">
        <v>2</v>
      </c>
      <c r="I613" s="2">
        <v>19</v>
      </c>
      <c r="J613" s="2" t="s">
        <v>82</v>
      </c>
      <c r="K613" s="2" t="s">
        <v>89</v>
      </c>
      <c r="L613" s="2" t="s">
        <v>11</v>
      </c>
      <c r="M613" s="2">
        <v>1</v>
      </c>
      <c r="N613" s="2" t="s">
        <v>11</v>
      </c>
      <c r="O613" s="2" t="s">
        <v>35</v>
      </c>
    </row>
    <row r="614" spans="1:15" x14ac:dyDescent="0.35">
      <c r="A614" s="4">
        <v>44296</v>
      </c>
      <c r="B614" s="2" t="s">
        <v>18</v>
      </c>
      <c r="C614" s="2" t="s">
        <v>25</v>
      </c>
      <c r="D614" s="2" t="s">
        <v>5</v>
      </c>
      <c r="E614" s="2" t="s">
        <v>57</v>
      </c>
      <c r="F614" s="2" t="s">
        <v>4</v>
      </c>
      <c r="G614" s="2" t="s">
        <v>52</v>
      </c>
      <c r="H614" s="2">
        <v>2</v>
      </c>
      <c r="I614" s="2">
        <v>20</v>
      </c>
      <c r="J614" s="2" t="s">
        <v>82</v>
      </c>
      <c r="K614" s="2" t="s">
        <v>89</v>
      </c>
      <c r="L614" s="2" t="s">
        <v>11</v>
      </c>
      <c r="M614" s="2">
        <v>1</v>
      </c>
      <c r="N614" s="2" t="s">
        <v>11</v>
      </c>
      <c r="O614" s="2" t="s">
        <v>33</v>
      </c>
    </row>
    <row r="615" spans="1:15" x14ac:dyDescent="0.35">
      <c r="A615" s="4">
        <v>44296</v>
      </c>
      <c r="B615" s="2" t="s">
        <v>18</v>
      </c>
      <c r="C615" s="2" t="s">
        <v>25</v>
      </c>
      <c r="D615" s="2" t="s">
        <v>5</v>
      </c>
      <c r="E615" s="2" t="s">
        <v>57</v>
      </c>
      <c r="F615" s="2" t="s">
        <v>4</v>
      </c>
      <c r="G615" s="2" t="s">
        <v>52</v>
      </c>
      <c r="H615" s="2">
        <v>1</v>
      </c>
      <c r="I615" s="2">
        <v>1</v>
      </c>
      <c r="J615" s="2" t="s">
        <v>82</v>
      </c>
      <c r="K615" s="2" t="s">
        <v>90</v>
      </c>
      <c r="L615" s="7" t="s">
        <v>12</v>
      </c>
      <c r="M615" s="2">
        <v>1</v>
      </c>
      <c r="N615" s="2" t="s">
        <v>12</v>
      </c>
      <c r="O615" s="2" t="s">
        <v>34</v>
      </c>
    </row>
    <row r="616" spans="1:15" hidden="1" x14ac:dyDescent="0.35">
      <c r="A616" s="4">
        <v>44296</v>
      </c>
      <c r="B616" s="2" t="s">
        <v>18</v>
      </c>
      <c r="C616" s="2" t="s">
        <v>25</v>
      </c>
      <c r="D616" s="2" t="s">
        <v>5</v>
      </c>
      <c r="E616" s="2" t="s">
        <v>57</v>
      </c>
      <c r="F616" s="2" t="s">
        <v>4</v>
      </c>
      <c r="G616" s="2" t="s">
        <v>52</v>
      </c>
      <c r="H616" s="2">
        <v>1</v>
      </c>
      <c r="I616" s="2">
        <v>2</v>
      </c>
      <c r="J616" s="2" t="s">
        <v>82</v>
      </c>
      <c r="K616" s="2" t="s">
        <v>90</v>
      </c>
      <c r="L616" s="2" t="s">
        <v>12</v>
      </c>
      <c r="M616" s="2">
        <v>1</v>
      </c>
      <c r="N616" s="7" t="s">
        <v>40</v>
      </c>
      <c r="O616" s="2" t="s">
        <v>40</v>
      </c>
    </row>
    <row r="617" spans="1:15" x14ac:dyDescent="0.35">
      <c r="A617" s="4">
        <v>44296</v>
      </c>
      <c r="B617" s="2" t="s">
        <v>18</v>
      </c>
      <c r="C617" s="2" t="s">
        <v>25</v>
      </c>
      <c r="D617" s="2" t="s">
        <v>5</v>
      </c>
      <c r="E617" s="2" t="s">
        <v>57</v>
      </c>
      <c r="F617" s="2" t="s">
        <v>4</v>
      </c>
      <c r="G617" s="2" t="s">
        <v>52</v>
      </c>
      <c r="H617" s="2">
        <v>1</v>
      </c>
      <c r="I617" s="2">
        <v>3</v>
      </c>
      <c r="J617" s="2" t="s">
        <v>82</v>
      </c>
      <c r="K617" s="2" t="s">
        <v>90</v>
      </c>
      <c r="L617" s="2" t="s">
        <v>12</v>
      </c>
      <c r="M617" s="2">
        <v>1</v>
      </c>
      <c r="N617" s="2" t="s">
        <v>12</v>
      </c>
      <c r="O617" s="2" t="s">
        <v>33</v>
      </c>
    </row>
    <row r="618" spans="1:15" x14ac:dyDescent="0.35">
      <c r="A618" s="4">
        <v>44296</v>
      </c>
      <c r="B618" s="2" t="s">
        <v>18</v>
      </c>
      <c r="C618" s="2" t="s">
        <v>25</v>
      </c>
      <c r="D618" s="2" t="s">
        <v>5</v>
      </c>
      <c r="E618" s="2" t="s">
        <v>57</v>
      </c>
      <c r="F618" s="2" t="s">
        <v>4</v>
      </c>
      <c r="G618" s="2" t="s">
        <v>52</v>
      </c>
      <c r="H618" s="2">
        <v>1</v>
      </c>
      <c r="I618" s="2">
        <v>4</v>
      </c>
      <c r="J618" s="2" t="s">
        <v>82</v>
      </c>
      <c r="K618" s="2" t="s">
        <v>90</v>
      </c>
      <c r="L618" s="2" t="s">
        <v>12</v>
      </c>
      <c r="M618" s="2">
        <v>1</v>
      </c>
      <c r="N618" s="2" t="s">
        <v>12</v>
      </c>
      <c r="O618" s="2" t="s">
        <v>34</v>
      </c>
    </row>
    <row r="619" spans="1:15" x14ac:dyDescent="0.35">
      <c r="A619" s="4">
        <v>44296</v>
      </c>
      <c r="B619" s="2" t="s">
        <v>18</v>
      </c>
      <c r="C619" s="2" t="s">
        <v>25</v>
      </c>
      <c r="D619" s="2" t="s">
        <v>5</v>
      </c>
      <c r="E619" s="2" t="s">
        <v>57</v>
      </c>
      <c r="F619" s="2" t="s">
        <v>4</v>
      </c>
      <c r="G619" s="2" t="s">
        <v>52</v>
      </c>
      <c r="H619" s="2">
        <v>1</v>
      </c>
      <c r="I619" s="2">
        <v>5</v>
      </c>
      <c r="J619" s="2" t="s">
        <v>82</v>
      </c>
      <c r="K619" s="2" t="s">
        <v>90</v>
      </c>
      <c r="L619" s="2" t="s">
        <v>12</v>
      </c>
      <c r="M619" s="2">
        <v>2</v>
      </c>
      <c r="N619" s="2" t="s">
        <v>11</v>
      </c>
      <c r="O619" s="2" t="s">
        <v>35</v>
      </c>
    </row>
    <row r="620" spans="1:15" hidden="1" x14ac:dyDescent="0.35">
      <c r="A620" s="4">
        <v>44296</v>
      </c>
      <c r="B620" s="2" t="s">
        <v>18</v>
      </c>
      <c r="C620" s="2" t="s">
        <v>25</v>
      </c>
      <c r="D620" s="2" t="s">
        <v>5</v>
      </c>
      <c r="E620" s="2" t="s">
        <v>57</v>
      </c>
      <c r="F620" s="2" t="s">
        <v>4</v>
      </c>
      <c r="G620" s="2" t="s">
        <v>52</v>
      </c>
      <c r="H620" s="2">
        <v>1</v>
      </c>
      <c r="I620" s="2">
        <v>6</v>
      </c>
      <c r="J620" s="2" t="s">
        <v>82</v>
      </c>
      <c r="K620" s="2" t="s">
        <v>90</v>
      </c>
      <c r="L620" s="2" t="s">
        <v>11</v>
      </c>
      <c r="M620" s="2">
        <v>1</v>
      </c>
      <c r="N620" s="2" t="s">
        <v>40</v>
      </c>
      <c r="O620" s="2" t="s">
        <v>40</v>
      </c>
    </row>
    <row r="621" spans="1:15" x14ac:dyDescent="0.35">
      <c r="A621" s="4">
        <v>44296</v>
      </c>
      <c r="B621" s="2" t="s">
        <v>18</v>
      </c>
      <c r="C621" s="2" t="s">
        <v>25</v>
      </c>
      <c r="D621" s="2" t="s">
        <v>5</v>
      </c>
      <c r="E621" s="2" t="s">
        <v>57</v>
      </c>
      <c r="F621" s="2" t="s">
        <v>4</v>
      </c>
      <c r="G621" s="2" t="s">
        <v>52</v>
      </c>
      <c r="H621" s="2">
        <v>1</v>
      </c>
      <c r="I621" s="2">
        <v>7</v>
      </c>
      <c r="J621" s="2" t="s">
        <v>82</v>
      </c>
      <c r="K621" s="2" t="s">
        <v>90</v>
      </c>
      <c r="L621" s="2" t="s">
        <v>11</v>
      </c>
      <c r="M621" s="2">
        <v>2</v>
      </c>
      <c r="N621" s="2" t="s">
        <v>12</v>
      </c>
      <c r="O621" s="2" t="s">
        <v>34</v>
      </c>
    </row>
    <row r="622" spans="1:15" x14ac:dyDescent="0.35">
      <c r="A622" s="4">
        <v>44296</v>
      </c>
      <c r="B622" s="2" t="s">
        <v>18</v>
      </c>
      <c r="C622" s="2" t="s">
        <v>25</v>
      </c>
      <c r="D622" s="2" t="s">
        <v>5</v>
      </c>
      <c r="E622" s="2" t="s">
        <v>57</v>
      </c>
      <c r="F622" s="2" t="s">
        <v>4</v>
      </c>
      <c r="G622" s="2" t="s">
        <v>52</v>
      </c>
      <c r="H622" s="2">
        <v>1</v>
      </c>
      <c r="I622" s="2">
        <v>8</v>
      </c>
      <c r="J622" s="2" t="s">
        <v>82</v>
      </c>
      <c r="K622" s="2" t="s">
        <v>90</v>
      </c>
      <c r="L622" s="2" t="s">
        <v>11</v>
      </c>
      <c r="M622" s="2">
        <v>2</v>
      </c>
      <c r="N622" s="2" t="s">
        <v>11</v>
      </c>
      <c r="O622" s="2" t="s">
        <v>34</v>
      </c>
    </row>
    <row r="623" spans="1:15" x14ac:dyDescent="0.35">
      <c r="A623" s="4">
        <v>44296</v>
      </c>
      <c r="B623" s="2" t="s">
        <v>18</v>
      </c>
      <c r="C623" s="2" t="s">
        <v>25</v>
      </c>
      <c r="D623" s="2" t="s">
        <v>5</v>
      </c>
      <c r="E623" s="2" t="s">
        <v>57</v>
      </c>
      <c r="F623" s="2" t="s">
        <v>4</v>
      </c>
      <c r="G623" s="2" t="s">
        <v>52</v>
      </c>
      <c r="H623" s="2">
        <v>1</v>
      </c>
      <c r="I623" s="2">
        <v>9</v>
      </c>
      <c r="J623" s="2" t="s">
        <v>82</v>
      </c>
      <c r="K623" s="2" t="s">
        <v>90</v>
      </c>
      <c r="L623" s="2" t="s">
        <v>11</v>
      </c>
      <c r="M623" s="2">
        <v>2</v>
      </c>
      <c r="N623" s="2" t="s">
        <v>11</v>
      </c>
      <c r="O623" s="2" t="s">
        <v>35</v>
      </c>
    </row>
    <row r="624" spans="1:15" x14ac:dyDescent="0.35">
      <c r="A624" s="4">
        <v>44296</v>
      </c>
      <c r="B624" s="2" t="s">
        <v>18</v>
      </c>
      <c r="C624" s="2" t="s">
        <v>25</v>
      </c>
      <c r="D624" s="2" t="s">
        <v>5</v>
      </c>
      <c r="E624" s="2" t="s">
        <v>57</v>
      </c>
      <c r="F624" s="2" t="s">
        <v>4</v>
      </c>
      <c r="G624" s="2" t="s">
        <v>52</v>
      </c>
      <c r="H624" s="2">
        <v>1</v>
      </c>
      <c r="I624" s="2">
        <v>10</v>
      </c>
      <c r="J624" s="2" t="s">
        <v>82</v>
      </c>
      <c r="K624" s="2" t="s">
        <v>90</v>
      </c>
      <c r="L624" s="2" t="s">
        <v>11</v>
      </c>
      <c r="M624" s="2">
        <v>2</v>
      </c>
      <c r="N624" s="2" t="s">
        <v>11</v>
      </c>
      <c r="O624" s="2" t="s">
        <v>33</v>
      </c>
    </row>
    <row r="625" spans="1:15" hidden="1" x14ac:dyDescent="0.35">
      <c r="A625" s="4">
        <v>44296</v>
      </c>
      <c r="B625" s="2" t="s">
        <v>18</v>
      </c>
      <c r="C625" s="2" t="s">
        <v>25</v>
      </c>
      <c r="D625" s="2" t="s">
        <v>5</v>
      </c>
      <c r="E625" s="2" t="s">
        <v>57</v>
      </c>
      <c r="F625" s="2" t="s">
        <v>4</v>
      </c>
      <c r="G625" s="2" t="s">
        <v>52</v>
      </c>
      <c r="H625" s="2">
        <v>1</v>
      </c>
      <c r="I625" s="2">
        <v>11</v>
      </c>
      <c r="J625" s="2" t="s">
        <v>82</v>
      </c>
      <c r="K625" s="2" t="s">
        <v>90</v>
      </c>
      <c r="L625" s="2" t="s">
        <v>12</v>
      </c>
      <c r="M625" s="2">
        <v>2</v>
      </c>
      <c r="N625" s="2" t="s">
        <v>40</v>
      </c>
      <c r="O625" s="2" t="s">
        <v>40</v>
      </c>
    </row>
    <row r="626" spans="1:15" x14ac:dyDescent="0.35">
      <c r="A626" s="4">
        <v>44296</v>
      </c>
      <c r="B626" s="2" t="s">
        <v>18</v>
      </c>
      <c r="C626" s="2" t="s">
        <v>25</v>
      </c>
      <c r="D626" s="2" t="s">
        <v>5</v>
      </c>
      <c r="E626" s="2" t="s">
        <v>57</v>
      </c>
      <c r="F626" s="2" t="s">
        <v>4</v>
      </c>
      <c r="G626" s="2" t="s">
        <v>52</v>
      </c>
      <c r="H626" s="2">
        <v>1</v>
      </c>
      <c r="I626" s="2">
        <v>12</v>
      </c>
      <c r="J626" s="2" t="s">
        <v>82</v>
      </c>
      <c r="K626" s="2" t="s">
        <v>90</v>
      </c>
      <c r="L626" s="2" t="s">
        <v>12</v>
      </c>
      <c r="M626" s="2">
        <v>1</v>
      </c>
      <c r="N626" s="2" t="s">
        <v>11</v>
      </c>
      <c r="O626" s="2" t="s">
        <v>34</v>
      </c>
    </row>
    <row r="627" spans="1:15" x14ac:dyDescent="0.35">
      <c r="A627" s="4">
        <v>44296</v>
      </c>
      <c r="B627" s="2" t="s">
        <v>18</v>
      </c>
      <c r="C627" s="2" t="s">
        <v>25</v>
      </c>
      <c r="D627" s="2" t="s">
        <v>5</v>
      </c>
      <c r="E627" s="2" t="s">
        <v>57</v>
      </c>
      <c r="F627" s="2" t="s">
        <v>4</v>
      </c>
      <c r="G627" s="2" t="s">
        <v>52</v>
      </c>
      <c r="H627" s="2">
        <v>1</v>
      </c>
      <c r="I627" s="2">
        <v>13</v>
      </c>
      <c r="J627" s="2" t="s">
        <v>82</v>
      </c>
      <c r="K627" s="2" t="s">
        <v>90</v>
      </c>
      <c r="L627" s="2" t="s">
        <v>12</v>
      </c>
      <c r="M627" s="2">
        <v>2</v>
      </c>
      <c r="N627" s="2" t="s">
        <v>12</v>
      </c>
      <c r="O627" s="2" t="s">
        <v>33</v>
      </c>
    </row>
    <row r="628" spans="1:15" x14ac:dyDescent="0.35">
      <c r="A628" s="4">
        <v>44296</v>
      </c>
      <c r="B628" s="2" t="s">
        <v>18</v>
      </c>
      <c r="C628" s="2" t="s">
        <v>25</v>
      </c>
      <c r="D628" s="2" t="s">
        <v>5</v>
      </c>
      <c r="E628" s="2" t="s">
        <v>57</v>
      </c>
      <c r="F628" s="2" t="s">
        <v>4</v>
      </c>
      <c r="G628" s="2" t="s">
        <v>52</v>
      </c>
      <c r="H628" s="2">
        <v>1</v>
      </c>
      <c r="I628" s="2">
        <v>14</v>
      </c>
      <c r="J628" s="2" t="s">
        <v>82</v>
      </c>
      <c r="K628" s="2" t="s">
        <v>90</v>
      </c>
      <c r="L628" s="2" t="s">
        <v>12</v>
      </c>
      <c r="M628" s="2">
        <v>2</v>
      </c>
      <c r="N628" s="2" t="s">
        <v>12</v>
      </c>
      <c r="O628" s="2" t="s">
        <v>33</v>
      </c>
    </row>
    <row r="629" spans="1:15" x14ac:dyDescent="0.35">
      <c r="A629" s="4">
        <v>44296</v>
      </c>
      <c r="B629" s="2" t="s">
        <v>18</v>
      </c>
      <c r="C629" s="2" t="s">
        <v>25</v>
      </c>
      <c r="D629" s="2" t="s">
        <v>5</v>
      </c>
      <c r="E629" s="2" t="s">
        <v>57</v>
      </c>
      <c r="F629" s="2" t="s">
        <v>4</v>
      </c>
      <c r="G629" s="2" t="s">
        <v>52</v>
      </c>
      <c r="H629" s="2">
        <v>1</v>
      </c>
      <c r="I629" s="2">
        <v>15</v>
      </c>
      <c r="J629" s="2" t="s">
        <v>82</v>
      </c>
      <c r="K629" s="2" t="s">
        <v>90</v>
      </c>
      <c r="L629" s="2" t="s">
        <v>12</v>
      </c>
      <c r="M629" s="2">
        <v>2</v>
      </c>
      <c r="N629" s="2" t="s">
        <v>11</v>
      </c>
      <c r="O629" s="2" t="s">
        <v>35</v>
      </c>
    </row>
    <row r="630" spans="1:15" x14ac:dyDescent="0.35">
      <c r="A630" s="4">
        <v>44296</v>
      </c>
      <c r="B630" s="2" t="s">
        <v>18</v>
      </c>
      <c r="C630" s="2" t="s">
        <v>25</v>
      </c>
      <c r="D630" s="2" t="s">
        <v>5</v>
      </c>
      <c r="E630" s="2" t="s">
        <v>57</v>
      </c>
      <c r="F630" s="5" t="s">
        <v>4</v>
      </c>
      <c r="G630" s="2" t="s">
        <v>52</v>
      </c>
      <c r="H630" s="2">
        <v>1</v>
      </c>
      <c r="I630" s="2">
        <v>16</v>
      </c>
      <c r="J630" s="2" t="s">
        <v>82</v>
      </c>
      <c r="K630" s="2" t="s">
        <v>90</v>
      </c>
      <c r="L630" s="2" t="s">
        <v>11</v>
      </c>
      <c r="M630" s="2">
        <v>1</v>
      </c>
      <c r="N630" s="2" t="s">
        <v>12</v>
      </c>
      <c r="O630" s="2" t="s">
        <v>35</v>
      </c>
    </row>
    <row r="631" spans="1:15" x14ac:dyDescent="0.35">
      <c r="A631" s="4">
        <v>44296</v>
      </c>
      <c r="B631" s="2" t="s">
        <v>18</v>
      </c>
      <c r="C631" s="2" t="s">
        <v>25</v>
      </c>
      <c r="D631" s="2" t="s">
        <v>5</v>
      </c>
      <c r="E631" s="2" t="s">
        <v>57</v>
      </c>
      <c r="F631" s="5" t="s">
        <v>4</v>
      </c>
      <c r="G631" s="2" t="s">
        <v>52</v>
      </c>
      <c r="H631" s="2">
        <v>1</v>
      </c>
      <c r="I631" s="2">
        <v>17</v>
      </c>
      <c r="J631" s="2" t="s">
        <v>82</v>
      </c>
      <c r="K631" s="2" t="s">
        <v>90</v>
      </c>
      <c r="L631" s="2" t="s">
        <v>11</v>
      </c>
      <c r="M631" s="2">
        <v>2</v>
      </c>
      <c r="N631" s="2" t="s">
        <v>12</v>
      </c>
      <c r="O631" s="2" t="s">
        <v>35</v>
      </c>
    </row>
    <row r="632" spans="1:15" x14ac:dyDescent="0.35">
      <c r="A632" s="4">
        <v>44296</v>
      </c>
      <c r="B632" s="2" t="s">
        <v>18</v>
      </c>
      <c r="C632" s="2" t="s">
        <v>25</v>
      </c>
      <c r="D632" s="2" t="s">
        <v>5</v>
      </c>
      <c r="E632" s="2" t="s">
        <v>57</v>
      </c>
      <c r="F632" s="5" t="s">
        <v>4</v>
      </c>
      <c r="G632" s="2" t="s">
        <v>52</v>
      </c>
      <c r="H632" s="2">
        <v>1</v>
      </c>
      <c r="I632" s="2">
        <v>18</v>
      </c>
      <c r="J632" s="2" t="s">
        <v>82</v>
      </c>
      <c r="K632" s="2" t="s">
        <v>90</v>
      </c>
      <c r="L632" s="2" t="s">
        <v>11</v>
      </c>
      <c r="M632" s="2">
        <v>2</v>
      </c>
      <c r="N632" s="2" t="s">
        <v>12</v>
      </c>
      <c r="O632" s="2" t="s">
        <v>33</v>
      </c>
    </row>
    <row r="633" spans="1:15" x14ac:dyDescent="0.35">
      <c r="A633" s="4">
        <v>44296</v>
      </c>
      <c r="B633" s="2" t="s">
        <v>18</v>
      </c>
      <c r="C633" s="2" t="s">
        <v>25</v>
      </c>
      <c r="D633" s="2" t="s">
        <v>5</v>
      </c>
      <c r="E633" s="2" t="s">
        <v>57</v>
      </c>
      <c r="F633" s="5" t="s">
        <v>4</v>
      </c>
      <c r="G633" s="2" t="s">
        <v>52</v>
      </c>
      <c r="H633" s="2">
        <v>1</v>
      </c>
      <c r="I633" s="2">
        <v>19</v>
      </c>
      <c r="J633" s="2" t="s">
        <v>82</v>
      </c>
      <c r="K633" s="2" t="s">
        <v>90</v>
      </c>
      <c r="L633" s="2" t="s">
        <v>11</v>
      </c>
      <c r="M633" s="2">
        <v>1</v>
      </c>
      <c r="N633" s="2" t="s">
        <v>11</v>
      </c>
      <c r="O633" s="2" t="s">
        <v>35</v>
      </c>
    </row>
    <row r="634" spans="1:15" x14ac:dyDescent="0.35">
      <c r="A634" s="4">
        <v>44296</v>
      </c>
      <c r="B634" s="2" t="s">
        <v>18</v>
      </c>
      <c r="C634" s="2" t="s">
        <v>25</v>
      </c>
      <c r="D634" s="2" t="s">
        <v>5</v>
      </c>
      <c r="E634" s="2" t="s">
        <v>57</v>
      </c>
      <c r="F634" s="5" t="s">
        <v>4</v>
      </c>
      <c r="G634" s="2" t="s">
        <v>52</v>
      </c>
      <c r="H634" s="2">
        <v>1</v>
      </c>
      <c r="I634" s="2">
        <v>20</v>
      </c>
      <c r="J634" s="2" t="s">
        <v>82</v>
      </c>
      <c r="K634" s="2" t="s">
        <v>90</v>
      </c>
      <c r="L634" s="2" t="s">
        <v>12</v>
      </c>
      <c r="M634" s="2" t="s">
        <v>39</v>
      </c>
      <c r="N634" s="2" t="s">
        <v>11</v>
      </c>
      <c r="O634" s="2" t="s">
        <v>33</v>
      </c>
    </row>
    <row r="635" spans="1:15" x14ac:dyDescent="0.35">
      <c r="A635" s="4">
        <v>44296</v>
      </c>
      <c r="B635" s="2" t="s">
        <v>18</v>
      </c>
      <c r="C635" s="2" t="s">
        <v>25</v>
      </c>
      <c r="D635" s="2" t="s">
        <v>5</v>
      </c>
      <c r="E635" s="2" t="s">
        <v>57</v>
      </c>
      <c r="F635" s="5" t="s">
        <v>4</v>
      </c>
      <c r="G635" s="2" t="s">
        <v>52</v>
      </c>
      <c r="H635" s="2">
        <v>1</v>
      </c>
      <c r="I635" s="2">
        <v>21</v>
      </c>
      <c r="J635" s="2" t="s">
        <v>82</v>
      </c>
      <c r="K635" s="2" t="s">
        <v>90</v>
      </c>
      <c r="L635" s="2" t="s">
        <v>12</v>
      </c>
      <c r="M635" s="2">
        <v>2</v>
      </c>
      <c r="N635" s="2" t="s">
        <v>11</v>
      </c>
      <c r="O635" s="2" t="s">
        <v>35</v>
      </c>
    </row>
    <row r="636" spans="1:15" x14ac:dyDescent="0.35">
      <c r="A636" s="4">
        <v>44296</v>
      </c>
      <c r="B636" s="2" t="s">
        <v>18</v>
      </c>
      <c r="C636" s="2" t="s">
        <v>25</v>
      </c>
      <c r="D636" s="2" t="s">
        <v>5</v>
      </c>
      <c r="E636" s="2" t="s">
        <v>57</v>
      </c>
      <c r="F636" s="5" t="s">
        <v>4</v>
      </c>
      <c r="G636" s="2" t="s">
        <v>52</v>
      </c>
      <c r="H636" s="2">
        <v>1</v>
      </c>
      <c r="I636" s="2">
        <v>22</v>
      </c>
      <c r="J636" s="2" t="s">
        <v>82</v>
      </c>
      <c r="K636" s="2" t="s">
        <v>90</v>
      </c>
      <c r="L636" s="2" t="s">
        <v>12</v>
      </c>
      <c r="M636" s="2">
        <v>1</v>
      </c>
      <c r="N636" s="2" t="s">
        <v>12</v>
      </c>
      <c r="O636" s="2" t="s">
        <v>33</v>
      </c>
    </row>
    <row r="637" spans="1:15" x14ac:dyDescent="0.35">
      <c r="A637" s="4">
        <v>44296</v>
      </c>
      <c r="B637" s="2" t="s">
        <v>18</v>
      </c>
      <c r="C637" s="2" t="s">
        <v>25</v>
      </c>
      <c r="D637" s="2" t="s">
        <v>5</v>
      </c>
      <c r="E637" s="2" t="s">
        <v>57</v>
      </c>
      <c r="F637" s="5" t="s">
        <v>4</v>
      </c>
      <c r="G637" s="2" t="s">
        <v>52</v>
      </c>
      <c r="H637" s="2">
        <v>1</v>
      </c>
      <c r="I637" s="2">
        <v>23</v>
      </c>
      <c r="J637" s="2" t="s">
        <v>82</v>
      </c>
      <c r="K637" s="2" t="s">
        <v>90</v>
      </c>
      <c r="L637" s="2" t="s">
        <v>12</v>
      </c>
      <c r="M637" s="2">
        <v>1</v>
      </c>
      <c r="N637" s="2" t="s">
        <v>11</v>
      </c>
      <c r="O637" s="2" t="s">
        <v>35</v>
      </c>
    </row>
    <row r="638" spans="1:15" x14ac:dyDescent="0.35">
      <c r="A638" s="4">
        <v>44296</v>
      </c>
      <c r="B638" s="2" t="s">
        <v>18</v>
      </c>
      <c r="C638" s="2" t="s">
        <v>25</v>
      </c>
      <c r="D638" s="2" t="s">
        <v>5</v>
      </c>
      <c r="E638" s="2" t="s">
        <v>57</v>
      </c>
      <c r="F638" s="5" t="s">
        <v>4</v>
      </c>
      <c r="G638" s="2" t="s">
        <v>52</v>
      </c>
      <c r="H638" s="2">
        <v>1</v>
      </c>
      <c r="I638" s="2">
        <v>24</v>
      </c>
      <c r="J638" s="2" t="s">
        <v>82</v>
      </c>
      <c r="K638" s="2" t="s">
        <v>90</v>
      </c>
      <c r="L638" s="2" t="s">
        <v>11</v>
      </c>
      <c r="M638" s="2">
        <v>2</v>
      </c>
      <c r="N638" s="2" t="s">
        <v>12</v>
      </c>
      <c r="O638" s="2" t="s">
        <v>35</v>
      </c>
    </row>
    <row r="639" spans="1:15" x14ac:dyDescent="0.35">
      <c r="A639" s="4">
        <v>44296</v>
      </c>
      <c r="B639" s="2" t="s">
        <v>18</v>
      </c>
      <c r="C639" s="2" t="s">
        <v>25</v>
      </c>
      <c r="D639" s="2" t="s">
        <v>5</v>
      </c>
      <c r="E639" s="2" t="s">
        <v>57</v>
      </c>
      <c r="F639" s="5" t="s">
        <v>4</v>
      </c>
      <c r="G639" s="2" t="s">
        <v>52</v>
      </c>
      <c r="H639" s="2">
        <v>1</v>
      </c>
      <c r="I639" s="2">
        <v>25</v>
      </c>
      <c r="J639" s="2" t="s">
        <v>82</v>
      </c>
      <c r="K639" s="2" t="s">
        <v>90</v>
      </c>
      <c r="L639" s="2" t="s">
        <v>11</v>
      </c>
      <c r="M639" s="2">
        <v>2</v>
      </c>
      <c r="N639" s="2" t="s">
        <v>12</v>
      </c>
      <c r="O639" s="2" t="s">
        <v>35</v>
      </c>
    </row>
    <row r="640" spans="1:15" x14ac:dyDescent="0.35">
      <c r="A640" s="4">
        <v>44296</v>
      </c>
      <c r="B640" s="2" t="s">
        <v>18</v>
      </c>
      <c r="C640" s="2" t="s">
        <v>25</v>
      </c>
      <c r="D640" s="2" t="s">
        <v>5</v>
      </c>
      <c r="E640" s="2" t="s">
        <v>57</v>
      </c>
      <c r="F640" s="5" t="s">
        <v>4</v>
      </c>
      <c r="G640" s="2" t="s">
        <v>52</v>
      </c>
      <c r="H640" s="2">
        <v>2</v>
      </c>
      <c r="I640" s="2">
        <v>1</v>
      </c>
      <c r="J640" s="2" t="s">
        <v>82</v>
      </c>
      <c r="K640" s="2" t="s">
        <v>90</v>
      </c>
      <c r="L640" s="2" t="s">
        <v>11</v>
      </c>
      <c r="M640" s="2">
        <v>2</v>
      </c>
      <c r="N640" s="2" t="s">
        <v>11</v>
      </c>
      <c r="O640" s="2" t="s">
        <v>34</v>
      </c>
    </row>
    <row r="641" spans="1:15" x14ac:dyDescent="0.35">
      <c r="A641" s="4">
        <v>44296</v>
      </c>
      <c r="B641" s="2" t="s">
        <v>18</v>
      </c>
      <c r="C641" s="2" t="s">
        <v>25</v>
      </c>
      <c r="D641" s="2" t="s">
        <v>5</v>
      </c>
      <c r="E641" s="2" t="s">
        <v>57</v>
      </c>
      <c r="F641" s="5" t="s">
        <v>4</v>
      </c>
      <c r="G641" s="2" t="s">
        <v>52</v>
      </c>
      <c r="H641" s="2">
        <v>2</v>
      </c>
      <c r="I641" s="2">
        <v>2</v>
      </c>
      <c r="J641" s="2" t="s">
        <v>82</v>
      </c>
      <c r="K641" s="2" t="s">
        <v>90</v>
      </c>
      <c r="L641" s="2" t="s">
        <v>11</v>
      </c>
      <c r="M641" s="2">
        <v>2</v>
      </c>
      <c r="N641" s="2" t="s">
        <v>12</v>
      </c>
      <c r="O641" s="2" t="s">
        <v>33</v>
      </c>
    </row>
    <row r="642" spans="1:15" x14ac:dyDescent="0.35">
      <c r="A642" s="4">
        <v>44296</v>
      </c>
      <c r="B642" s="2" t="s">
        <v>18</v>
      </c>
      <c r="C642" s="2" t="s">
        <v>25</v>
      </c>
      <c r="D642" s="2" t="s">
        <v>5</v>
      </c>
      <c r="E642" s="2" t="s">
        <v>57</v>
      </c>
      <c r="F642" s="5" t="s">
        <v>4</v>
      </c>
      <c r="G642" s="2" t="s">
        <v>52</v>
      </c>
      <c r="H642" s="2">
        <v>2</v>
      </c>
      <c r="I642" s="2">
        <v>3</v>
      </c>
      <c r="J642" s="2" t="s">
        <v>82</v>
      </c>
      <c r="K642" s="2" t="s">
        <v>90</v>
      </c>
      <c r="L642" s="2" t="s">
        <v>11</v>
      </c>
      <c r="M642" s="2">
        <v>1</v>
      </c>
      <c r="N642" s="2" t="s">
        <v>11</v>
      </c>
      <c r="O642" s="2" t="s">
        <v>35</v>
      </c>
    </row>
    <row r="643" spans="1:15" x14ac:dyDescent="0.35">
      <c r="A643" s="4">
        <v>44296</v>
      </c>
      <c r="B643" s="2" t="s">
        <v>18</v>
      </c>
      <c r="C643" s="2" t="s">
        <v>25</v>
      </c>
      <c r="D643" s="2" t="s">
        <v>5</v>
      </c>
      <c r="E643" s="2" t="s">
        <v>57</v>
      </c>
      <c r="F643" s="5" t="s">
        <v>4</v>
      </c>
      <c r="G643" s="2" t="s">
        <v>52</v>
      </c>
      <c r="H643" s="2">
        <v>2</v>
      </c>
      <c r="I643" s="2">
        <v>4</v>
      </c>
      <c r="J643" s="2" t="s">
        <v>82</v>
      </c>
      <c r="K643" s="2" t="s">
        <v>90</v>
      </c>
      <c r="L643" s="2" t="s">
        <v>11</v>
      </c>
      <c r="M643" s="2">
        <v>2</v>
      </c>
      <c r="N643" s="2" t="s">
        <v>11</v>
      </c>
      <c r="O643" s="2" t="s">
        <v>33</v>
      </c>
    </row>
    <row r="644" spans="1:15" x14ac:dyDescent="0.35">
      <c r="A644" s="4">
        <v>44296</v>
      </c>
      <c r="B644" s="2" t="s">
        <v>18</v>
      </c>
      <c r="C644" s="2" t="s">
        <v>25</v>
      </c>
      <c r="D644" s="2" t="s">
        <v>5</v>
      </c>
      <c r="E644" s="2" t="s">
        <v>57</v>
      </c>
      <c r="F644" s="5" t="s">
        <v>4</v>
      </c>
      <c r="G644" s="2" t="s">
        <v>52</v>
      </c>
      <c r="H644" s="2">
        <v>2</v>
      </c>
      <c r="I644" s="2">
        <v>5</v>
      </c>
      <c r="J644" s="2" t="s">
        <v>82</v>
      </c>
      <c r="K644" s="2" t="s">
        <v>90</v>
      </c>
      <c r="L644" s="2" t="s">
        <v>12</v>
      </c>
      <c r="M644" s="2">
        <v>2</v>
      </c>
      <c r="N644" s="2" t="s">
        <v>12</v>
      </c>
      <c r="O644" s="2" t="s">
        <v>33</v>
      </c>
    </row>
    <row r="645" spans="1:15" x14ac:dyDescent="0.35">
      <c r="A645" s="4">
        <v>44296</v>
      </c>
      <c r="B645" s="2" t="s">
        <v>18</v>
      </c>
      <c r="C645" s="2" t="s">
        <v>25</v>
      </c>
      <c r="D645" s="2" t="s">
        <v>5</v>
      </c>
      <c r="E645" s="2" t="s">
        <v>57</v>
      </c>
      <c r="F645" s="5" t="s">
        <v>4</v>
      </c>
      <c r="G645" s="2" t="s">
        <v>52</v>
      </c>
      <c r="H645" s="2">
        <v>2</v>
      </c>
      <c r="I645" s="2">
        <v>6</v>
      </c>
      <c r="J645" s="2" t="s">
        <v>82</v>
      </c>
      <c r="K645" s="2" t="s">
        <v>90</v>
      </c>
      <c r="L645" s="2" t="s">
        <v>12</v>
      </c>
      <c r="M645" s="2">
        <v>1</v>
      </c>
      <c r="N645" s="2" t="s">
        <v>11</v>
      </c>
      <c r="O645" s="2" t="s">
        <v>35</v>
      </c>
    </row>
    <row r="646" spans="1:15" x14ac:dyDescent="0.35">
      <c r="A646" s="4">
        <v>44296</v>
      </c>
      <c r="B646" s="2" t="s">
        <v>18</v>
      </c>
      <c r="C646" s="2" t="s">
        <v>25</v>
      </c>
      <c r="D646" s="2" t="s">
        <v>5</v>
      </c>
      <c r="E646" s="2" t="s">
        <v>57</v>
      </c>
      <c r="F646" s="2" t="s">
        <v>4</v>
      </c>
      <c r="G646" s="2" t="s">
        <v>52</v>
      </c>
      <c r="H646" s="2">
        <v>2</v>
      </c>
      <c r="I646" s="2">
        <v>7</v>
      </c>
      <c r="J646" s="2" t="s">
        <v>82</v>
      </c>
      <c r="K646" s="2" t="s">
        <v>90</v>
      </c>
      <c r="L646" s="2" t="s">
        <v>12</v>
      </c>
      <c r="M646" s="2">
        <v>2</v>
      </c>
      <c r="N646" s="2" t="s">
        <v>12</v>
      </c>
      <c r="O646" s="2" t="s">
        <v>33</v>
      </c>
    </row>
    <row r="647" spans="1:15" hidden="1" x14ac:dyDescent="0.35">
      <c r="A647" s="4">
        <v>44296</v>
      </c>
      <c r="B647" s="2" t="s">
        <v>18</v>
      </c>
      <c r="C647" s="2" t="s">
        <v>25</v>
      </c>
      <c r="D647" s="2" t="s">
        <v>5</v>
      </c>
      <c r="E647" s="2" t="s">
        <v>57</v>
      </c>
      <c r="F647" s="2" t="s">
        <v>4</v>
      </c>
      <c r="G647" s="2" t="s">
        <v>52</v>
      </c>
      <c r="H647" s="2">
        <v>2</v>
      </c>
      <c r="I647" s="2">
        <v>8</v>
      </c>
      <c r="J647" s="2" t="s">
        <v>82</v>
      </c>
      <c r="K647" s="2" t="s">
        <v>90</v>
      </c>
      <c r="L647" s="2" t="s">
        <v>12</v>
      </c>
      <c r="M647" s="2">
        <v>2</v>
      </c>
      <c r="N647" s="2" t="s">
        <v>40</v>
      </c>
      <c r="O647" s="2" t="s">
        <v>40</v>
      </c>
    </row>
    <row r="648" spans="1:15" x14ac:dyDescent="0.35">
      <c r="A648" s="4">
        <v>44296</v>
      </c>
      <c r="B648" s="2" t="s">
        <v>18</v>
      </c>
      <c r="C648" s="2" t="s">
        <v>25</v>
      </c>
      <c r="D648" s="2" t="s">
        <v>5</v>
      </c>
      <c r="E648" s="2" t="s">
        <v>57</v>
      </c>
      <c r="F648" s="2" t="s">
        <v>4</v>
      </c>
      <c r="G648" s="2" t="s">
        <v>52</v>
      </c>
      <c r="H648" s="2">
        <v>2</v>
      </c>
      <c r="I648" s="2">
        <v>9</v>
      </c>
      <c r="J648" s="2" t="s">
        <v>82</v>
      </c>
      <c r="K648" s="2" t="s">
        <v>90</v>
      </c>
      <c r="L648" s="2" t="s">
        <v>12</v>
      </c>
      <c r="M648" s="2">
        <v>2</v>
      </c>
      <c r="N648" s="2" t="s">
        <v>12</v>
      </c>
      <c r="O648" s="2" t="s">
        <v>33</v>
      </c>
    </row>
    <row r="649" spans="1:15" x14ac:dyDescent="0.35">
      <c r="A649" s="4">
        <v>44296</v>
      </c>
      <c r="B649" s="2" t="s">
        <v>18</v>
      </c>
      <c r="C649" s="2" t="s">
        <v>25</v>
      </c>
      <c r="D649" s="2" t="s">
        <v>5</v>
      </c>
      <c r="E649" s="2" t="s">
        <v>57</v>
      </c>
      <c r="F649" s="2" t="s">
        <v>4</v>
      </c>
      <c r="G649" s="2" t="s">
        <v>52</v>
      </c>
      <c r="H649" s="2">
        <v>2</v>
      </c>
      <c r="I649" s="2">
        <v>10</v>
      </c>
      <c r="J649" s="2" t="s">
        <v>82</v>
      </c>
      <c r="K649" s="2" t="s">
        <v>90</v>
      </c>
      <c r="L649" s="2" t="s">
        <v>11</v>
      </c>
      <c r="M649" s="2">
        <v>1</v>
      </c>
      <c r="N649" s="2" t="s">
        <v>11</v>
      </c>
      <c r="O649" s="2" t="s">
        <v>35</v>
      </c>
    </row>
    <row r="650" spans="1:15" x14ac:dyDescent="0.35">
      <c r="A650" s="4">
        <v>44296</v>
      </c>
      <c r="B650" s="2" t="s">
        <v>18</v>
      </c>
      <c r="C650" s="2" t="s">
        <v>25</v>
      </c>
      <c r="D650" s="2" t="s">
        <v>5</v>
      </c>
      <c r="E650" s="2" t="s">
        <v>57</v>
      </c>
      <c r="F650" s="2" t="s">
        <v>4</v>
      </c>
      <c r="G650" s="2" t="s">
        <v>52</v>
      </c>
      <c r="H650" s="2">
        <v>2</v>
      </c>
      <c r="I650" s="2">
        <v>11</v>
      </c>
      <c r="J650" s="2" t="s">
        <v>82</v>
      </c>
      <c r="K650" s="2" t="s">
        <v>90</v>
      </c>
      <c r="L650" s="2" t="s">
        <v>11</v>
      </c>
      <c r="M650" s="2">
        <v>1</v>
      </c>
      <c r="N650" s="2" t="s">
        <v>11</v>
      </c>
      <c r="O650" s="2" t="s">
        <v>35</v>
      </c>
    </row>
    <row r="651" spans="1:15" x14ac:dyDescent="0.35">
      <c r="A651" s="4">
        <v>44296</v>
      </c>
      <c r="B651" s="2" t="s">
        <v>18</v>
      </c>
      <c r="C651" s="2" t="s">
        <v>25</v>
      </c>
      <c r="D651" s="2" t="s">
        <v>5</v>
      </c>
      <c r="E651" s="2" t="s">
        <v>57</v>
      </c>
      <c r="F651" s="2" t="s">
        <v>4</v>
      </c>
      <c r="G651" s="2" t="s">
        <v>52</v>
      </c>
      <c r="H651" s="2">
        <v>2</v>
      </c>
      <c r="I651" s="2">
        <v>12</v>
      </c>
      <c r="J651" s="2" t="s">
        <v>82</v>
      </c>
      <c r="K651" s="2" t="s">
        <v>90</v>
      </c>
      <c r="L651" s="2" t="s">
        <v>11</v>
      </c>
      <c r="M651" s="2">
        <v>2</v>
      </c>
      <c r="N651" s="2" t="s">
        <v>11</v>
      </c>
      <c r="O651" s="2" t="s">
        <v>33</v>
      </c>
    </row>
    <row r="652" spans="1:15" x14ac:dyDescent="0.35">
      <c r="A652" s="4">
        <v>44296</v>
      </c>
      <c r="B652" s="2" t="s">
        <v>18</v>
      </c>
      <c r="C652" s="2" t="s">
        <v>25</v>
      </c>
      <c r="D652" s="2" t="s">
        <v>5</v>
      </c>
      <c r="E652" s="2" t="s">
        <v>57</v>
      </c>
      <c r="F652" s="2" t="s">
        <v>4</v>
      </c>
      <c r="G652" s="2" t="s">
        <v>52</v>
      </c>
      <c r="H652" s="2">
        <v>2</v>
      </c>
      <c r="I652" s="2">
        <v>13</v>
      </c>
      <c r="J652" s="2" t="s">
        <v>82</v>
      </c>
      <c r="K652" s="2" t="s">
        <v>90</v>
      </c>
      <c r="L652" s="2" t="s">
        <v>11</v>
      </c>
      <c r="M652" s="2">
        <v>2</v>
      </c>
      <c r="N652" s="2" t="s">
        <v>12</v>
      </c>
      <c r="O652" s="2" t="s">
        <v>35</v>
      </c>
    </row>
    <row r="653" spans="1:15" hidden="1" x14ac:dyDescent="0.35">
      <c r="A653" s="4">
        <v>44296</v>
      </c>
      <c r="B653" s="2" t="s">
        <v>18</v>
      </c>
      <c r="C653" s="2" t="s">
        <v>25</v>
      </c>
      <c r="D653" s="2" t="s">
        <v>5</v>
      </c>
      <c r="E653" s="2" t="s">
        <v>57</v>
      </c>
      <c r="F653" s="2" t="s">
        <v>4</v>
      </c>
      <c r="G653" s="2" t="s">
        <v>52</v>
      </c>
      <c r="H653" s="2">
        <v>2</v>
      </c>
      <c r="I653" s="2">
        <v>14</v>
      </c>
      <c r="J653" s="2" t="s">
        <v>82</v>
      </c>
      <c r="K653" s="2" t="s">
        <v>90</v>
      </c>
      <c r="L653" s="2" t="s">
        <v>12</v>
      </c>
      <c r="M653" s="2">
        <v>1</v>
      </c>
      <c r="N653" s="2" t="s">
        <v>40</v>
      </c>
      <c r="O653" s="2" t="s">
        <v>40</v>
      </c>
    </row>
    <row r="654" spans="1:15" x14ac:dyDescent="0.35">
      <c r="A654" s="4">
        <v>44296</v>
      </c>
      <c r="B654" s="2" t="s">
        <v>18</v>
      </c>
      <c r="C654" s="2" t="s">
        <v>25</v>
      </c>
      <c r="D654" s="2" t="s">
        <v>5</v>
      </c>
      <c r="E654" s="2" t="s">
        <v>57</v>
      </c>
      <c r="F654" s="2" t="s">
        <v>4</v>
      </c>
      <c r="G654" s="2" t="s">
        <v>52</v>
      </c>
      <c r="H654" s="2">
        <v>2</v>
      </c>
      <c r="I654" s="2">
        <v>15</v>
      </c>
      <c r="J654" s="2" t="s">
        <v>82</v>
      </c>
      <c r="K654" s="2" t="s">
        <v>90</v>
      </c>
      <c r="L654" s="2" t="s">
        <v>12</v>
      </c>
      <c r="M654" s="2">
        <v>1</v>
      </c>
      <c r="N654" s="2" t="s">
        <v>11</v>
      </c>
      <c r="O654" s="2" t="s">
        <v>35</v>
      </c>
    </row>
    <row r="655" spans="1:15" x14ac:dyDescent="0.35">
      <c r="A655" s="4">
        <v>44296</v>
      </c>
      <c r="B655" s="2" t="s">
        <v>18</v>
      </c>
      <c r="C655" s="2" t="s">
        <v>25</v>
      </c>
      <c r="D655" s="2" t="s">
        <v>5</v>
      </c>
      <c r="E655" s="2" t="s">
        <v>57</v>
      </c>
      <c r="F655" s="2" t="s">
        <v>4</v>
      </c>
      <c r="G655" s="2" t="s">
        <v>52</v>
      </c>
      <c r="H655" s="2">
        <v>2</v>
      </c>
      <c r="I655" s="2">
        <v>16</v>
      </c>
      <c r="J655" s="2" t="s">
        <v>82</v>
      </c>
      <c r="K655" s="2" t="s">
        <v>90</v>
      </c>
      <c r="L655" s="2" t="s">
        <v>12</v>
      </c>
      <c r="M655" s="2">
        <v>1</v>
      </c>
      <c r="N655" s="2" t="s">
        <v>11</v>
      </c>
      <c r="O655" s="2" t="s">
        <v>33</v>
      </c>
    </row>
    <row r="656" spans="1:15" x14ac:dyDescent="0.35">
      <c r="A656" s="4">
        <v>44296</v>
      </c>
      <c r="B656" s="2" t="s">
        <v>18</v>
      </c>
      <c r="C656" s="2" t="s">
        <v>25</v>
      </c>
      <c r="D656" s="2" t="s">
        <v>5</v>
      </c>
      <c r="E656" s="2" t="s">
        <v>57</v>
      </c>
      <c r="F656" s="2" t="s">
        <v>4</v>
      </c>
      <c r="G656" s="2" t="s">
        <v>52</v>
      </c>
      <c r="H656" s="2">
        <v>2</v>
      </c>
      <c r="I656" s="2">
        <v>17</v>
      </c>
      <c r="J656" s="2" t="s">
        <v>82</v>
      </c>
      <c r="K656" s="2" t="s">
        <v>90</v>
      </c>
      <c r="L656" s="2" t="s">
        <v>12</v>
      </c>
      <c r="M656" s="2">
        <v>1</v>
      </c>
      <c r="N656" s="2" t="s">
        <v>11</v>
      </c>
      <c r="O656" s="2" t="s">
        <v>35</v>
      </c>
    </row>
    <row r="657" spans="1:15" x14ac:dyDescent="0.35">
      <c r="A657" s="4">
        <v>44296</v>
      </c>
      <c r="B657" s="2" t="s">
        <v>18</v>
      </c>
      <c r="C657" s="2" t="s">
        <v>25</v>
      </c>
      <c r="D657" s="2" t="s">
        <v>5</v>
      </c>
      <c r="E657" s="2" t="s">
        <v>57</v>
      </c>
      <c r="F657" s="2" t="s">
        <v>4</v>
      </c>
      <c r="G657" s="2" t="s">
        <v>52</v>
      </c>
      <c r="H657" s="2">
        <v>2</v>
      </c>
      <c r="I657" s="2">
        <v>18</v>
      </c>
      <c r="J657" s="2" t="s">
        <v>82</v>
      </c>
      <c r="K657" s="2" t="s">
        <v>90</v>
      </c>
      <c r="L657" s="2" t="s">
        <v>12</v>
      </c>
      <c r="M657" s="2">
        <v>2</v>
      </c>
      <c r="N657" s="2" t="s">
        <v>12</v>
      </c>
      <c r="O657" s="2" t="s">
        <v>34</v>
      </c>
    </row>
    <row r="658" spans="1:15" x14ac:dyDescent="0.35">
      <c r="A658" s="4">
        <v>44296</v>
      </c>
      <c r="B658" s="2" t="s">
        <v>18</v>
      </c>
      <c r="C658" s="2" t="s">
        <v>25</v>
      </c>
      <c r="D658" s="2" t="s">
        <v>5</v>
      </c>
      <c r="E658" s="2" t="s">
        <v>57</v>
      </c>
      <c r="F658" s="2" t="s">
        <v>4</v>
      </c>
      <c r="G658" s="2" t="s">
        <v>52</v>
      </c>
      <c r="H658" s="2">
        <v>2</v>
      </c>
      <c r="I658" s="2">
        <v>19</v>
      </c>
      <c r="J658" s="2" t="s">
        <v>82</v>
      </c>
      <c r="K658" s="2" t="s">
        <v>90</v>
      </c>
      <c r="L658" s="2" t="s">
        <v>11</v>
      </c>
      <c r="M658" s="2">
        <v>2</v>
      </c>
      <c r="N658" s="2" t="s">
        <v>12</v>
      </c>
      <c r="O658" s="2" t="s">
        <v>35</v>
      </c>
    </row>
    <row r="659" spans="1:15" x14ac:dyDescent="0.35">
      <c r="A659" s="4">
        <v>44296</v>
      </c>
      <c r="B659" s="2" t="s">
        <v>18</v>
      </c>
      <c r="C659" s="2" t="s">
        <v>25</v>
      </c>
      <c r="D659" s="2" t="s">
        <v>5</v>
      </c>
      <c r="E659" s="2" t="s">
        <v>57</v>
      </c>
      <c r="F659" s="2" t="s">
        <v>4</v>
      </c>
      <c r="G659" s="2" t="s">
        <v>52</v>
      </c>
      <c r="H659" s="2">
        <v>2</v>
      </c>
      <c r="I659" s="2">
        <v>20</v>
      </c>
      <c r="J659" s="2" t="s">
        <v>82</v>
      </c>
      <c r="K659" s="2" t="s">
        <v>90</v>
      </c>
      <c r="L659" s="2" t="s">
        <v>11</v>
      </c>
      <c r="M659" s="2">
        <v>2</v>
      </c>
      <c r="N659" s="2" t="s">
        <v>11</v>
      </c>
      <c r="O659" s="2" t="s">
        <v>33</v>
      </c>
    </row>
    <row r="660" spans="1:15" x14ac:dyDescent="0.35">
      <c r="A660" s="4">
        <v>44296</v>
      </c>
      <c r="B660" s="2" t="s">
        <v>18</v>
      </c>
      <c r="C660" s="2" t="s">
        <v>25</v>
      </c>
      <c r="D660" s="2" t="s">
        <v>5</v>
      </c>
      <c r="E660" s="2" t="s">
        <v>57</v>
      </c>
      <c r="F660" s="2" t="s">
        <v>4</v>
      </c>
      <c r="G660" s="2" t="s">
        <v>52</v>
      </c>
      <c r="H660" s="2">
        <v>2</v>
      </c>
      <c r="I660" s="2">
        <v>21</v>
      </c>
      <c r="J660" s="2" t="s">
        <v>82</v>
      </c>
      <c r="K660" s="2" t="s">
        <v>90</v>
      </c>
      <c r="L660" s="2" t="s">
        <v>11</v>
      </c>
      <c r="M660" s="2">
        <v>2</v>
      </c>
      <c r="N660" s="2" t="s">
        <v>11</v>
      </c>
      <c r="O660" s="2" t="s">
        <v>35</v>
      </c>
    </row>
    <row r="661" spans="1:15" x14ac:dyDescent="0.35">
      <c r="A661" s="4">
        <v>44296</v>
      </c>
      <c r="B661" s="2" t="s">
        <v>18</v>
      </c>
      <c r="C661" s="2" t="s">
        <v>25</v>
      </c>
      <c r="D661" s="2" t="s">
        <v>5</v>
      </c>
      <c r="E661" s="2" t="s">
        <v>57</v>
      </c>
      <c r="F661" s="2" t="s">
        <v>4</v>
      </c>
      <c r="G661" s="2" t="s">
        <v>52</v>
      </c>
      <c r="H661" s="2">
        <v>3</v>
      </c>
      <c r="I661" s="2">
        <v>1</v>
      </c>
      <c r="J661" s="2" t="s">
        <v>82</v>
      </c>
      <c r="K661" s="2" t="s">
        <v>90</v>
      </c>
      <c r="L661" s="2" t="s">
        <v>11</v>
      </c>
      <c r="M661" s="2">
        <v>1</v>
      </c>
      <c r="N661" s="2" t="s">
        <v>11</v>
      </c>
      <c r="O661" s="2" t="s">
        <v>35</v>
      </c>
    </row>
    <row r="662" spans="1:15" x14ac:dyDescent="0.35">
      <c r="A662" s="4">
        <v>44296</v>
      </c>
      <c r="B662" s="2" t="s">
        <v>18</v>
      </c>
      <c r="C662" s="2" t="s">
        <v>25</v>
      </c>
      <c r="D662" s="2" t="s">
        <v>5</v>
      </c>
      <c r="E662" s="2" t="s">
        <v>57</v>
      </c>
      <c r="F662" s="2" t="s">
        <v>4</v>
      </c>
      <c r="G662" s="2" t="s">
        <v>52</v>
      </c>
      <c r="H662" s="2">
        <v>3</v>
      </c>
      <c r="I662" s="2">
        <v>2</v>
      </c>
      <c r="J662" s="2" t="s">
        <v>82</v>
      </c>
      <c r="K662" s="2" t="s">
        <v>90</v>
      </c>
      <c r="L662" s="2" t="s">
        <v>11</v>
      </c>
      <c r="M662" s="2">
        <v>1</v>
      </c>
      <c r="N662" s="2" t="s">
        <v>12</v>
      </c>
      <c r="O662" s="2" t="s">
        <v>33</v>
      </c>
    </row>
    <row r="663" spans="1:15" hidden="1" x14ac:dyDescent="0.35">
      <c r="A663" s="4">
        <v>44296</v>
      </c>
      <c r="B663" s="2" t="s">
        <v>18</v>
      </c>
      <c r="C663" s="2" t="s">
        <v>25</v>
      </c>
      <c r="D663" s="2" t="s">
        <v>5</v>
      </c>
      <c r="E663" s="2" t="s">
        <v>57</v>
      </c>
      <c r="F663" s="2" t="s">
        <v>4</v>
      </c>
      <c r="G663" s="2" t="s">
        <v>52</v>
      </c>
      <c r="H663" s="2">
        <v>3</v>
      </c>
      <c r="I663" s="2">
        <v>3</v>
      </c>
      <c r="J663" s="2" t="s">
        <v>82</v>
      </c>
      <c r="K663" s="2" t="s">
        <v>90</v>
      </c>
      <c r="L663" s="2" t="s">
        <v>11</v>
      </c>
      <c r="M663" s="2">
        <v>1</v>
      </c>
      <c r="N663" s="2" t="s">
        <v>40</v>
      </c>
      <c r="O663" s="2" t="s">
        <v>40</v>
      </c>
    </row>
    <row r="664" spans="1:15" x14ac:dyDescent="0.35">
      <c r="A664" s="4">
        <v>44296</v>
      </c>
      <c r="B664" s="2" t="s">
        <v>18</v>
      </c>
      <c r="C664" s="2" t="s">
        <v>25</v>
      </c>
      <c r="D664" s="2" t="s">
        <v>5</v>
      </c>
      <c r="E664" s="2" t="s">
        <v>57</v>
      </c>
      <c r="F664" s="2" t="s">
        <v>4</v>
      </c>
      <c r="G664" s="2" t="s">
        <v>52</v>
      </c>
      <c r="H664" s="2">
        <v>3</v>
      </c>
      <c r="I664" s="2">
        <v>4</v>
      </c>
      <c r="J664" s="2" t="s">
        <v>82</v>
      </c>
      <c r="K664" s="2" t="s">
        <v>90</v>
      </c>
      <c r="L664" s="2" t="s">
        <v>11</v>
      </c>
      <c r="M664" s="2">
        <v>1</v>
      </c>
      <c r="N664" s="2" t="s">
        <v>11</v>
      </c>
      <c r="O664" s="2" t="s">
        <v>35</v>
      </c>
    </row>
    <row r="665" spans="1:15" x14ac:dyDescent="0.35">
      <c r="A665" s="4">
        <v>44296</v>
      </c>
      <c r="B665" s="2" t="s">
        <v>18</v>
      </c>
      <c r="C665" s="2" t="s">
        <v>25</v>
      </c>
      <c r="D665" s="2" t="s">
        <v>5</v>
      </c>
      <c r="E665" s="2" t="s">
        <v>57</v>
      </c>
      <c r="F665" s="2" t="s">
        <v>4</v>
      </c>
      <c r="G665" s="2" t="s">
        <v>52</v>
      </c>
      <c r="H665" s="2">
        <v>3</v>
      </c>
      <c r="I665" s="2">
        <v>5</v>
      </c>
      <c r="J665" s="2" t="s">
        <v>82</v>
      </c>
      <c r="K665" s="2" t="s">
        <v>90</v>
      </c>
      <c r="L665" s="2" t="s">
        <v>11</v>
      </c>
      <c r="M665" s="2">
        <v>2</v>
      </c>
      <c r="N665" s="2" t="s">
        <v>11</v>
      </c>
      <c r="O665" s="2" t="s">
        <v>35</v>
      </c>
    </row>
    <row r="666" spans="1:15" x14ac:dyDescent="0.35">
      <c r="A666" s="4">
        <v>44296</v>
      </c>
      <c r="B666" s="2" t="s">
        <v>18</v>
      </c>
      <c r="C666" s="2" t="s">
        <v>25</v>
      </c>
      <c r="D666" s="2" t="s">
        <v>5</v>
      </c>
      <c r="E666" s="2" t="s">
        <v>57</v>
      </c>
      <c r="F666" s="2" t="s">
        <v>4</v>
      </c>
      <c r="G666" s="2" t="s">
        <v>52</v>
      </c>
      <c r="H666" s="2">
        <v>3</v>
      </c>
      <c r="I666" s="2">
        <v>6</v>
      </c>
      <c r="J666" s="2" t="s">
        <v>82</v>
      </c>
      <c r="K666" s="2" t="s">
        <v>90</v>
      </c>
      <c r="L666" s="2" t="s">
        <v>12</v>
      </c>
      <c r="M666" s="2">
        <v>1</v>
      </c>
      <c r="N666" s="2" t="s">
        <v>11</v>
      </c>
      <c r="O666" s="2" t="s">
        <v>35</v>
      </c>
    </row>
    <row r="667" spans="1:15" x14ac:dyDescent="0.35">
      <c r="A667" s="4">
        <v>44296</v>
      </c>
      <c r="B667" s="2" t="s">
        <v>18</v>
      </c>
      <c r="C667" s="2" t="s">
        <v>25</v>
      </c>
      <c r="D667" s="2" t="s">
        <v>5</v>
      </c>
      <c r="E667" s="2" t="s">
        <v>57</v>
      </c>
      <c r="F667" s="2" t="s">
        <v>4</v>
      </c>
      <c r="G667" s="2" t="s">
        <v>52</v>
      </c>
      <c r="H667" s="2">
        <v>3</v>
      </c>
      <c r="I667" s="2">
        <v>7</v>
      </c>
      <c r="J667" s="2" t="s">
        <v>82</v>
      </c>
      <c r="K667" s="2" t="s">
        <v>90</v>
      </c>
      <c r="L667" s="2" t="s">
        <v>12</v>
      </c>
      <c r="M667" s="2">
        <v>2</v>
      </c>
      <c r="N667" s="2" t="s">
        <v>12</v>
      </c>
      <c r="O667" s="2" t="s">
        <v>35</v>
      </c>
    </row>
    <row r="668" spans="1:15" x14ac:dyDescent="0.35">
      <c r="A668" s="4">
        <v>44296</v>
      </c>
      <c r="B668" s="2" t="s">
        <v>18</v>
      </c>
      <c r="C668" s="2" t="s">
        <v>25</v>
      </c>
      <c r="D668" s="2" t="s">
        <v>5</v>
      </c>
      <c r="E668" s="2" t="s">
        <v>57</v>
      </c>
      <c r="F668" s="2" t="s">
        <v>4</v>
      </c>
      <c r="G668" s="2" t="s">
        <v>52</v>
      </c>
      <c r="H668" s="2">
        <v>3</v>
      </c>
      <c r="I668" s="2">
        <v>8</v>
      </c>
      <c r="J668" s="2" t="s">
        <v>82</v>
      </c>
      <c r="K668" s="2" t="s">
        <v>90</v>
      </c>
      <c r="L668" s="2" t="s">
        <v>12</v>
      </c>
      <c r="M668" s="2">
        <v>1</v>
      </c>
      <c r="N668" s="2" t="s">
        <v>11</v>
      </c>
      <c r="O668" s="2" t="s">
        <v>35</v>
      </c>
    </row>
    <row r="669" spans="1:15" hidden="1" x14ac:dyDescent="0.35">
      <c r="A669" s="4">
        <v>44296</v>
      </c>
      <c r="B669" s="2" t="s">
        <v>18</v>
      </c>
      <c r="C669" s="2" t="s">
        <v>25</v>
      </c>
      <c r="D669" s="2" t="s">
        <v>5</v>
      </c>
      <c r="E669" s="2" t="s">
        <v>57</v>
      </c>
      <c r="F669" s="2" t="s">
        <v>4</v>
      </c>
      <c r="G669" s="2" t="s">
        <v>52</v>
      </c>
      <c r="H669" s="2">
        <v>3</v>
      </c>
      <c r="I669" s="2">
        <v>9</v>
      </c>
      <c r="J669" s="2" t="s">
        <v>82</v>
      </c>
      <c r="K669" s="2" t="s">
        <v>90</v>
      </c>
      <c r="L669" s="2" t="s">
        <v>12</v>
      </c>
      <c r="M669" s="2">
        <v>2</v>
      </c>
      <c r="N669" s="2" t="s">
        <v>40</v>
      </c>
      <c r="O669" s="2" t="s">
        <v>40</v>
      </c>
    </row>
    <row r="670" spans="1:15" x14ac:dyDescent="0.35">
      <c r="A670" s="4">
        <v>44296</v>
      </c>
      <c r="B670" s="2" t="s">
        <v>18</v>
      </c>
      <c r="C670" s="2" t="s">
        <v>25</v>
      </c>
      <c r="D670" s="2" t="s">
        <v>5</v>
      </c>
      <c r="E670" s="2" t="s">
        <v>57</v>
      </c>
      <c r="F670" s="2" t="s">
        <v>4</v>
      </c>
      <c r="G670" s="2" t="s">
        <v>52</v>
      </c>
      <c r="H670" s="2">
        <v>3</v>
      </c>
      <c r="I670" s="2">
        <v>10</v>
      </c>
      <c r="J670" s="2" t="s">
        <v>82</v>
      </c>
      <c r="K670" s="2" t="s">
        <v>90</v>
      </c>
      <c r="L670" s="2" t="s">
        <v>12</v>
      </c>
      <c r="M670" s="2">
        <v>2</v>
      </c>
      <c r="N670" s="2" t="s">
        <v>11</v>
      </c>
      <c r="O670" s="2" t="s">
        <v>35</v>
      </c>
    </row>
    <row r="671" spans="1:15" x14ac:dyDescent="0.35">
      <c r="A671" s="4">
        <v>44296</v>
      </c>
      <c r="B671" s="2" t="s">
        <v>18</v>
      </c>
      <c r="C671" s="2" t="s">
        <v>25</v>
      </c>
      <c r="D671" s="2" t="s">
        <v>5</v>
      </c>
      <c r="E671" s="2" t="s">
        <v>57</v>
      </c>
      <c r="F671" s="2" t="s">
        <v>4</v>
      </c>
      <c r="G671" s="2" t="s">
        <v>52</v>
      </c>
      <c r="H671" s="2">
        <v>3</v>
      </c>
      <c r="I671" s="2">
        <v>11</v>
      </c>
      <c r="J671" s="2" t="s">
        <v>82</v>
      </c>
      <c r="K671" s="2" t="s">
        <v>90</v>
      </c>
      <c r="L671" s="2" t="s">
        <v>11</v>
      </c>
      <c r="M671" s="2">
        <v>2</v>
      </c>
      <c r="N671" s="2" t="s">
        <v>12</v>
      </c>
      <c r="O671" s="2" t="s">
        <v>35</v>
      </c>
    </row>
    <row r="672" spans="1:15" x14ac:dyDescent="0.35">
      <c r="A672" s="4">
        <v>44296</v>
      </c>
      <c r="B672" s="2" t="s">
        <v>18</v>
      </c>
      <c r="C672" s="2" t="s">
        <v>25</v>
      </c>
      <c r="D672" s="2" t="s">
        <v>5</v>
      </c>
      <c r="E672" s="2" t="s">
        <v>57</v>
      </c>
      <c r="F672" s="2" t="s">
        <v>4</v>
      </c>
      <c r="G672" s="2" t="s">
        <v>52</v>
      </c>
      <c r="H672" s="2">
        <v>3</v>
      </c>
      <c r="I672" s="2">
        <v>12</v>
      </c>
      <c r="J672" s="2" t="s">
        <v>82</v>
      </c>
      <c r="K672" s="2" t="s">
        <v>90</v>
      </c>
      <c r="L672" s="2" t="s">
        <v>11</v>
      </c>
      <c r="M672" s="2">
        <v>1</v>
      </c>
      <c r="N672" s="2" t="s">
        <v>11</v>
      </c>
      <c r="O672" s="2" t="s">
        <v>35</v>
      </c>
    </row>
    <row r="673" spans="1:15" x14ac:dyDescent="0.35">
      <c r="A673" s="4">
        <v>44296</v>
      </c>
      <c r="B673" s="2" t="s">
        <v>18</v>
      </c>
      <c r="C673" s="2" t="s">
        <v>25</v>
      </c>
      <c r="D673" s="2" t="s">
        <v>5</v>
      </c>
      <c r="E673" s="2" t="s">
        <v>57</v>
      </c>
      <c r="F673" s="2" t="s">
        <v>4</v>
      </c>
      <c r="G673" s="2" t="s">
        <v>52</v>
      </c>
      <c r="H673" s="2">
        <v>3</v>
      </c>
      <c r="I673" s="2">
        <v>13</v>
      </c>
      <c r="J673" s="2" t="s">
        <v>82</v>
      </c>
      <c r="K673" s="2" t="s">
        <v>90</v>
      </c>
      <c r="L673" s="2" t="s">
        <v>11</v>
      </c>
      <c r="M673" s="2" t="s">
        <v>39</v>
      </c>
      <c r="N673" s="2" t="s">
        <v>12</v>
      </c>
      <c r="O673" s="2" t="s">
        <v>33</v>
      </c>
    </row>
    <row r="674" spans="1:15" x14ac:dyDescent="0.35">
      <c r="A674" s="4">
        <v>44296</v>
      </c>
      <c r="B674" s="2" t="s">
        <v>18</v>
      </c>
      <c r="C674" s="2" t="s">
        <v>25</v>
      </c>
      <c r="D674" s="2" t="s">
        <v>5</v>
      </c>
      <c r="E674" s="2" t="s">
        <v>57</v>
      </c>
      <c r="F674" s="2" t="s">
        <v>4</v>
      </c>
      <c r="G674" s="2" t="s">
        <v>52</v>
      </c>
      <c r="H674" s="2">
        <v>3</v>
      </c>
      <c r="I674" s="2">
        <v>14</v>
      </c>
      <c r="J674" s="2" t="s">
        <v>82</v>
      </c>
      <c r="K674" s="2" t="s">
        <v>90</v>
      </c>
      <c r="L674" s="2" t="s">
        <v>11</v>
      </c>
      <c r="M674" s="2">
        <v>1</v>
      </c>
      <c r="N674" s="2" t="s">
        <v>12</v>
      </c>
      <c r="O674" s="2" t="s">
        <v>35</v>
      </c>
    </row>
    <row r="675" spans="1:15" x14ac:dyDescent="0.35">
      <c r="A675" s="4">
        <v>44296</v>
      </c>
      <c r="B675" s="2" t="s">
        <v>18</v>
      </c>
      <c r="C675" s="2" t="s">
        <v>25</v>
      </c>
      <c r="D675" s="2" t="s">
        <v>5</v>
      </c>
      <c r="E675" s="2" t="s">
        <v>57</v>
      </c>
      <c r="F675" s="2" t="s">
        <v>4</v>
      </c>
      <c r="G675" s="2" t="s">
        <v>52</v>
      </c>
      <c r="H675" s="2">
        <v>3</v>
      </c>
      <c r="I675" s="2">
        <v>15</v>
      </c>
      <c r="J675" s="2" t="s">
        <v>82</v>
      </c>
      <c r="K675" s="2" t="s">
        <v>90</v>
      </c>
      <c r="L675" s="2" t="s">
        <v>12</v>
      </c>
      <c r="M675" s="2">
        <v>1</v>
      </c>
      <c r="N675" s="2" t="s">
        <v>11</v>
      </c>
      <c r="O675" s="2" t="s">
        <v>34</v>
      </c>
    </row>
    <row r="676" spans="1:15" x14ac:dyDescent="0.35">
      <c r="A676" s="4">
        <v>44296</v>
      </c>
      <c r="B676" s="2" t="s">
        <v>18</v>
      </c>
      <c r="C676" s="2" t="s">
        <v>25</v>
      </c>
      <c r="D676" s="2" t="s">
        <v>5</v>
      </c>
      <c r="E676" s="2" t="s">
        <v>57</v>
      </c>
      <c r="F676" s="2" t="s">
        <v>4</v>
      </c>
      <c r="G676" s="2" t="s">
        <v>52</v>
      </c>
      <c r="H676" s="2">
        <v>3</v>
      </c>
      <c r="I676" s="2">
        <v>16</v>
      </c>
      <c r="J676" s="2" t="s">
        <v>82</v>
      </c>
      <c r="K676" s="2" t="s">
        <v>90</v>
      </c>
      <c r="L676" s="2" t="s">
        <v>12</v>
      </c>
      <c r="M676" s="2">
        <v>2</v>
      </c>
      <c r="N676" s="2" t="s">
        <v>11</v>
      </c>
      <c r="O676" s="2" t="s">
        <v>34</v>
      </c>
    </row>
    <row r="677" spans="1:15" hidden="1" x14ac:dyDescent="0.35">
      <c r="A677" s="4">
        <v>44296</v>
      </c>
      <c r="B677" s="2" t="s">
        <v>18</v>
      </c>
      <c r="C677" s="2" t="s">
        <v>25</v>
      </c>
      <c r="D677" s="2" t="s">
        <v>5</v>
      </c>
      <c r="E677" s="2" t="s">
        <v>57</v>
      </c>
      <c r="F677" s="2" t="s">
        <v>4</v>
      </c>
      <c r="G677" s="2" t="s">
        <v>52</v>
      </c>
      <c r="H677" s="2">
        <v>3</v>
      </c>
      <c r="I677" s="2">
        <v>17</v>
      </c>
      <c r="J677" s="2" t="s">
        <v>82</v>
      </c>
      <c r="K677" s="2" t="s">
        <v>90</v>
      </c>
      <c r="L677" s="2" t="s">
        <v>12</v>
      </c>
      <c r="M677" s="2">
        <v>1</v>
      </c>
      <c r="N677" s="2" t="s">
        <v>40</v>
      </c>
      <c r="O677" s="2" t="s">
        <v>40</v>
      </c>
    </row>
    <row r="678" spans="1:15" x14ac:dyDescent="0.35">
      <c r="A678" s="4">
        <v>44296</v>
      </c>
      <c r="B678" s="2" t="s">
        <v>18</v>
      </c>
      <c r="C678" s="2" t="s">
        <v>25</v>
      </c>
      <c r="D678" s="2" t="s">
        <v>5</v>
      </c>
      <c r="E678" s="2" t="s">
        <v>57</v>
      </c>
      <c r="F678" s="2" t="s">
        <v>4</v>
      </c>
      <c r="G678" s="2" t="s">
        <v>52</v>
      </c>
      <c r="H678" s="2">
        <v>3</v>
      </c>
      <c r="I678" s="2">
        <v>18</v>
      </c>
      <c r="J678" s="2" t="s">
        <v>82</v>
      </c>
      <c r="K678" s="2" t="s">
        <v>90</v>
      </c>
      <c r="L678" s="2" t="s">
        <v>12</v>
      </c>
      <c r="M678" s="2">
        <v>1</v>
      </c>
      <c r="N678" s="2" t="s">
        <v>12</v>
      </c>
      <c r="O678" s="2" t="s">
        <v>35</v>
      </c>
    </row>
    <row r="679" spans="1:15" x14ac:dyDescent="0.35">
      <c r="A679" s="4">
        <v>44296</v>
      </c>
      <c r="B679" s="2" t="s">
        <v>18</v>
      </c>
      <c r="C679" s="2" t="s">
        <v>25</v>
      </c>
      <c r="D679" s="2" t="s">
        <v>5</v>
      </c>
      <c r="E679" s="2" t="s">
        <v>57</v>
      </c>
      <c r="F679" s="2" t="s">
        <v>4</v>
      </c>
      <c r="G679" s="2" t="s">
        <v>52</v>
      </c>
      <c r="H679" s="2">
        <v>3</v>
      </c>
      <c r="I679" s="2">
        <v>19</v>
      </c>
      <c r="J679" s="2" t="s">
        <v>82</v>
      </c>
      <c r="K679" s="2" t="s">
        <v>90</v>
      </c>
      <c r="L679" s="2" t="s">
        <v>12</v>
      </c>
      <c r="M679" s="2">
        <v>1</v>
      </c>
      <c r="N679" s="2" t="s">
        <v>12</v>
      </c>
      <c r="O679" s="2" t="s">
        <v>33</v>
      </c>
    </row>
    <row r="680" spans="1:15" x14ac:dyDescent="0.35">
      <c r="A680" s="4">
        <v>44296</v>
      </c>
      <c r="B680" s="2" t="s">
        <v>18</v>
      </c>
      <c r="C680" s="2" t="s">
        <v>25</v>
      </c>
      <c r="D680" s="2" t="s">
        <v>5</v>
      </c>
      <c r="E680" s="2" t="s">
        <v>57</v>
      </c>
      <c r="F680" s="2" t="s">
        <v>4</v>
      </c>
      <c r="G680" s="2" t="s">
        <v>52</v>
      </c>
      <c r="H680" s="2">
        <v>3</v>
      </c>
      <c r="I680" s="2">
        <v>20</v>
      </c>
      <c r="J680" s="2" t="s">
        <v>82</v>
      </c>
      <c r="K680" s="2" t="s">
        <v>90</v>
      </c>
      <c r="L680" s="2" t="s">
        <v>11</v>
      </c>
      <c r="M680" s="2">
        <v>2</v>
      </c>
      <c r="N680" s="2" t="s">
        <v>11</v>
      </c>
      <c r="O680" s="2" t="s">
        <v>35</v>
      </c>
    </row>
    <row r="681" spans="1:15" x14ac:dyDescent="0.35">
      <c r="A681" s="4">
        <v>44296</v>
      </c>
      <c r="B681" s="2" t="s">
        <v>18</v>
      </c>
      <c r="C681" s="2" t="s">
        <v>25</v>
      </c>
      <c r="D681" s="2" t="s">
        <v>5</v>
      </c>
      <c r="E681" s="2" t="s">
        <v>57</v>
      </c>
      <c r="F681" s="2" t="s">
        <v>4</v>
      </c>
      <c r="G681" s="2" t="s">
        <v>52</v>
      </c>
      <c r="H681" s="2">
        <v>3</v>
      </c>
      <c r="I681" s="2">
        <v>21</v>
      </c>
      <c r="J681" s="2" t="s">
        <v>82</v>
      </c>
      <c r="K681" s="2" t="s">
        <v>90</v>
      </c>
      <c r="L681" s="2" t="s">
        <v>11</v>
      </c>
      <c r="M681" s="2">
        <v>2</v>
      </c>
      <c r="N681" s="2" t="s">
        <v>11</v>
      </c>
      <c r="O681" s="2" t="s">
        <v>35</v>
      </c>
    </row>
    <row r="682" spans="1:15" x14ac:dyDescent="0.35">
      <c r="A682" s="4">
        <v>44296</v>
      </c>
      <c r="B682" s="2" t="s">
        <v>18</v>
      </c>
      <c r="C682" s="2" t="s">
        <v>25</v>
      </c>
      <c r="D682" s="2" t="s">
        <v>5</v>
      </c>
      <c r="E682" s="2" t="s">
        <v>57</v>
      </c>
      <c r="F682" s="2" t="s">
        <v>4</v>
      </c>
      <c r="G682" s="2" t="s">
        <v>52</v>
      </c>
      <c r="H682" s="2">
        <v>3</v>
      </c>
      <c r="I682" s="2">
        <v>22</v>
      </c>
      <c r="J682" s="2" t="s">
        <v>82</v>
      </c>
      <c r="K682" s="2" t="s">
        <v>90</v>
      </c>
      <c r="L682" s="2" t="s">
        <v>11</v>
      </c>
      <c r="M682" s="2">
        <v>2</v>
      </c>
      <c r="N682" s="2" t="s">
        <v>12</v>
      </c>
      <c r="O682" s="2" t="s">
        <v>35</v>
      </c>
    </row>
    <row r="683" spans="1:15" x14ac:dyDescent="0.35">
      <c r="A683" s="4">
        <v>44296</v>
      </c>
      <c r="B683" s="2" t="s">
        <v>18</v>
      </c>
      <c r="C683" s="2" t="s">
        <v>25</v>
      </c>
      <c r="D683" s="2" t="s">
        <v>5</v>
      </c>
      <c r="E683" s="2" t="s">
        <v>57</v>
      </c>
      <c r="F683" s="2" t="s">
        <v>4</v>
      </c>
      <c r="G683" s="2" t="s">
        <v>52</v>
      </c>
      <c r="H683" s="2">
        <v>3</v>
      </c>
      <c r="I683" s="2">
        <v>23</v>
      </c>
      <c r="J683" s="2" t="s">
        <v>82</v>
      </c>
      <c r="K683" s="2" t="s">
        <v>90</v>
      </c>
      <c r="L683" s="2" t="s">
        <v>11</v>
      </c>
      <c r="M683" s="2">
        <v>1</v>
      </c>
      <c r="N683" s="2" t="s">
        <v>11</v>
      </c>
      <c r="O683" s="2" t="s">
        <v>35</v>
      </c>
    </row>
    <row r="684" spans="1:15" x14ac:dyDescent="0.35">
      <c r="A684" s="4">
        <v>44297</v>
      </c>
      <c r="B684" s="2" t="s">
        <v>18</v>
      </c>
      <c r="C684" s="2" t="s">
        <v>25</v>
      </c>
      <c r="D684" s="2" t="s">
        <v>5</v>
      </c>
      <c r="E684" s="2" t="s">
        <v>57</v>
      </c>
      <c r="F684" s="2" t="s">
        <v>4</v>
      </c>
      <c r="G684" s="2" t="s">
        <v>52</v>
      </c>
      <c r="H684" s="2">
        <v>1</v>
      </c>
      <c r="I684" s="2">
        <v>1</v>
      </c>
      <c r="J684" s="2" t="s">
        <v>78</v>
      </c>
      <c r="K684" s="2" t="s">
        <v>84</v>
      </c>
      <c r="L684" s="2" t="s">
        <v>11</v>
      </c>
      <c r="M684" s="2">
        <v>2</v>
      </c>
      <c r="N684" s="2" t="s">
        <v>12</v>
      </c>
      <c r="O684" s="2" t="s">
        <v>33</v>
      </c>
    </row>
    <row r="685" spans="1:15" x14ac:dyDescent="0.35">
      <c r="A685" s="4">
        <v>44297</v>
      </c>
      <c r="B685" s="2" t="s">
        <v>18</v>
      </c>
      <c r="C685" s="2" t="s">
        <v>25</v>
      </c>
      <c r="D685" s="2" t="s">
        <v>5</v>
      </c>
      <c r="E685" s="2" t="s">
        <v>57</v>
      </c>
      <c r="F685" s="2" t="s">
        <v>4</v>
      </c>
      <c r="G685" s="2" t="s">
        <v>52</v>
      </c>
      <c r="H685" s="2">
        <v>1</v>
      </c>
      <c r="I685" s="2">
        <v>2</v>
      </c>
      <c r="J685" s="2" t="s">
        <v>78</v>
      </c>
      <c r="K685" s="2" t="s">
        <v>84</v>
      </c>
      <c r="L685" s="2" t="s">
        <v>11</v>
      </c>
      <c r="M685" s="2">
        <v>1</v>
      </c>
      <c r="N685" s="2" t="s">
        <v>12</v>
      </c>
      <c r="O685" s="2" t="s">
        <v>33</v>
      </c>
    </row>
    <row r="686" spans="1:15" hidden="1" x14ac:dyDescent="0.35">
      <c r="A686" s="4">
        <v>44297</v>
      </c>
      <c r="B686" s="2" t="s">
        <v>18</v>
      </c>
      <c r="C686" s="2" t="s">
        <v>25</v>
      </c>
      <c r="D686" s="2" t="s">
        <v>5</v>
      </c>
      <c r="E686" s="2" t="s">
        <v>57</v>
      </c>
      <c r="F686" s="2" t="s">
        <v>4</v>
      </c>
      <c r="G686" s="2" t="s">
        <v>52</v>
      </c>
      <c r="H686" s="2">
        <v>1</v>
      </c>
      <c r="I686" s="2">
        <v>3</v>
      </c>
      <c r="J686" s="2" t="s">
        <v>78</v>
      </c>
      <c r="K686" s="2" t="s">
        <v>84</v>
      </c>
      <c r="L686" s="2" t="s">
        <v>11</v>
      </c>
      <c r="M686" s="2">
        <v>1</v>
      </c>
      <c r="N686" s="2" t="s">
        <v>40</v>
      </c>
      <c r="O686" s="2" t="s">
        <v>40</v>
      </c>
    </row>
    <row r="687" spans="1:15" x14ac:dyDescent="0.35">
      <c r="A687" s="4">
        <v>44297</v>
      </c>
      <c r="B687" s="2" t="s">
        <v>18</v>
      </c>
      <c r="C687" s="2" t="s">
        <v>25</v>
      </c>
      <c r="D687" s="2" t="s">
        <v>5</v>
      </c>
      <c r="E687" s="2" t="s">
        <v>57</v>
      </c>
      <c r="F687" s="5" t="s">
        <v>4</v>
      </c>
      <c r="G687" s="2" t="s">
        <v>52</v>
      </c>
      <c r="H687" s="2">
        <v>1</v>
      </c>
      <c r="I687" s="2">
        <v>4</v>
      </c>
      <c r="J687" s="2" t="s">
        <v>78</v>
      </c>
      <c r="K687" s="2" t="s">
        <v>84</v>
      </c>
      <c r="L687" s="2" t="s">
        <v>11</v>
      </c>
      <c r="M687" s="2">
        <v>2</v>
      </c>
      <c r="N687" s="2" t="s">
        <v>11</v>
      </c>
      <c r="O687" s="2" t="s">
        <v>33</v>
      </c>
    </row>
    <row r="688" spans="1:15" x14ac:dyDescent="0.35">
      <c r="A688" s="4">
        <v>44297</v>
      </c>
      <c r="B688" s="2" t="s">
        <v>18</v>
      </c>
      <c r="C688" s="2" t="s">
        <v>25</v>
      </c>
      <c r="D688" s="2" t="s">
        <v>5</v>
      </c>
      <c r="E688" s="2" t="s">
        <v>57</v>
      </c>
      <c r="F688" s="5" t="s">
        <v>4</v>
      </c>
      <c r="G688" s="2" t="s">
        <v>52</v>
      </c>
      <c r="H688" s="2">
        <v>1</v>
      </c>
      <c r="I688" s="2">
        <v>5</v>
      </c>
      <c r="J688" s="2" t="s">
        <v>78</v>
      </c>
      <c r="K688" s="2" t="s">
        <v>84</v>
      </c>
      <c r="L688" s="2" t="s">
        <v>11</v>
      </c>
      <c r="M688" s="2">
        <v>1</v>
      </c>
      <c r="N688" s="2" t="s">
        <v>11</v>
      </c>
      <c r="O688" s="2" t="s">
        <v>34</v>
      </c>
    </row>
    <row r="689" spans="1:15" x14ac:dyDescent="0.35">
      <c r="A689" s="4">
        <v>44297</v>
      </c>
      <c r="B689" s="2" t="s">
        <v>18</v>
      </c>
      <c r="C689" s="2" t="s">
        <v>25</v>
      </c>
      <c r="D689" s="2" t="s">
        <v>5</v>
      </c>
      <c r="E689" s="2" t="s">
        <v>57</v>
      </c>
      <c r="F689" s="5" t="s">
        <v>4</v>
      </c>
      <c r="G689" s="2" t="s">
        <v>52</v>
      </c>
      <c r="H689" s="2">
        <v>1</v>
      </c>
      <c r="I689" s="2">
        <v>6</v>
      </c>
      <c r="J689" s="2" t="s">
        <v>78</v>
      </c>
      <c r="K689" s="2" t="s">
        <v>84</v>
      </c>
      <c r="L689" s="2" t="s">
        <v>12</v>
      </c>
      <c r="M689" s="2">
        <v>2</v>
      </c>
      <c r="N689" s="2" t="s">
        <v>11</v>
      </c>
      <c r="O689" s="2" t="s">
        <v>34</v>
      </c>
    </row>
    <row r="690" spans="1:15" x14ac:dyDescent="0.35">
      <c r="A690" s="4">
        <v>44297</v>
      </c>
      <c r="B690" s="2" t="s">
        <v>18</v>
      </c>
      <c r="C690" s="2" t="s">
        <v>25</v>
      </c>
      <c r="D690" s="2" t="s">
        <v>5</v>
      </c>
      <c r="E690" s="2" t="s">
        <v>57</v>
      </c>
      <c r="F690" s="5" t="s">
        <v>4</v>
      </c>
      <c r="G690" s="2" t="s">
        <v>52</v>
      </c>
      <c r="H690" s="2">
        <v>1</v>
      </c>
      <c r="I690" s="2">
        <v>7</v>
      </c>
      <c r="J690" s="2" t="s">
        <v>78</v>
      </c>
      <c r="K690" s="2" t="s">
        <v>84</v>
      </c>
      <c r="L690" s="2" t="s">
        <v>12</v>
      </c>
      <c r="M690" s="2" t="s">
        <v>39</v>
      </c>
      <c r="N690" s="2" t="s">
        <v>11</v>
      </c>
      <c r="O690" s="2" t="s">
        <v>33</v>
      </c>
    </row>
    <row r="691" spans="1:15" x14ac:dyDescent="0.35">
      <c r="A691" s="4">
        <v>44297</v>
      </c>
      <c r="B691" s="2" t="s">
        <v>18</v>
      </c>
      <c r="C691" s="2" t="s">
        <v>25</v>
      </c>
      <c r="D691" s="2" t="s">
        <v>5</v>
      </c>
      <c r="E691" s="2" t="s">
        <v>57</v>
      </c>
      <c r="F691" s="5" t="s">
        <v>4</v>
      </c>
      <c r="G691" s="2" t="s">
        <v>52</v>
      </c>
      <c r="H691" s="2">
        <v>1</v>
      </c>
      <c r="I691" s="2">
        <v>8</v>
      </c>
      <c r="J691" s="2" t="s">
        <v>78</v>
      </c>
      <c r="K691" s="2" t="s">
        <v>84</v>
      </c>
      <c r="L691" s="2" t="s">
        <v>12</v>
      </c>
      <c r="M691" s="2">
        <v>1</v>
      </c>
      <c r="N691" s="2" t="s">
        <v>12</v>
      </c>
      <c r="O691" s="2" t="s">
        <v>35</v>
      </c>
    </row>
    <row r="692" spans="1:15" x14ac:dyDescent="0.35">
      <c r="A692" s="4">
        <v>44297</v>
      </c>
      <c r="B692" s="2" t="s">
        <v>18</v>
      </c>
      <c r="C692" s="2" t="s">
        <v>25</v>
      </c>
      <c r="D692" s="2" t="s">
        <v>5</v>
      </c>
      <c r="E692" s="2" t="s">
        <v>57</v>
      </c>
      <c r="F692" s="5" t="s">
        <v>4</v>
      </c>
      <c r="G692" s="2" t="s">
        <v>52</v>
      </c>
      <c r="H692" s="2">
        <v>1</v>
      </c>
      <c r="I692" s="2">
        <v>9</v>
      </c>
      <c r="J692" s="2" t="s">
        <v>78</v>
      </c>
      <c r="K692" s="2" t="s">
        <v>84</v>
      </c>
      <c r="L692" s="2" t="s">
        <v>12</v>
      </c>
      <c r="M692" s="2" t="s">
        <v>39</v>
      </c>
      <c r="N692" s="2" t="s">
        <v>11</v>
      </c>
      <c r="O692" s="2" t="s">
        <v>33</v>
      </c>
    </row>
    <row r="693" spans="1:15" x14ac:dyDescent="0.35">
      <c r="A693" s="4">
        <v>44297</v>
      </c>
      <c r="B693" s="2" t="s">
        <v>18</v>
      </c>
      <c r="C693" s="2" t="s">
        <v>25</v>
      </c>
      <c r="D693" s="2" t="s">
        <v>5</v>
      </c>
      <c r="E693" s="2" t="s">
        <v>57</v>
      </c>
      <c r="F693" s="5" t="s">
        <v>4</v>
      </c>
      <c r="G693" s="2" t="s">
        <v>52</v>
      </c>
      <c r="H693" s="2">
        <v>1</v>
      </c>
      <c r="I693" s="2">
        <v>10</v>
      </c>
      <c r="J693" s="2" t="s">
        <v>78</v>
      </c>
      <c r="K693" s="2" t="s">
        <v>84</v>
      </c>
      <c r="L693" s="2" t="s">
        <v>11</v>
      </c>
      <c r="M693" s="2">
        <v>1</v>
      </c>
      <c r="N693" s="2" t="s">
        <v>11</v>
      </c>
      <c r="O693" s="2" t="s">
        <v>34</v>
      </c>
    </row>
    <row r="694" spans="1:15" x14ac:dyDescent="0.35">
      <c r="A694" s="4">
        <v>44297</v>
      </c>
      <c r="B694" s="2" t="s">
        <v>18</v>
      </c>
      <c r="C694" s="2" t="s">
        <v>25</v>
      </c>
      <c r="D694" s="2" t="s">
        <v>5</v>
      </c>
      <c r="E694" s="2" t="s">
        <v>57</v>
      </c>
      <c r="F694" s="5" t="s">
        <v>4</v>
      </c>
      <c r="G694" s="2" t="s">
        <v>52</v>
      </c>
      <c r="H694" s="2">
        <v>1</v>
      </c>
      <c r="I694" s="2">
        <v>11</v>
      </c>
      <c r="J694" s="2" t="s">
        <v>78</v>
      </c>
      <c r="K694" s="2" t="s">
        <v>84</v>
      </c>
      <c r="L694" s="2" t="s">
        <v>11</v>
      </c>
      <c r="M694" s="2">
        <v>1</v>
      </c>
      <c r="N694" s="2" t="s">
        <v>11</v>
      </c>
      <c r="O694" s="2" t="s">
        <v>34</v>
      </c>
    </row>
    <row r="695" spans="1:15" x14ac:dyDescent="0.35">
      <c r="A695" s="4">
        <v>44297</v>
      </c>
      <c r="B695" s="2" t="s">
        <v>18</v>
      </c>
      <c r="C695" s="2" t="s">
        <v>25</v>
      </c>
      <c r="D695" s="2" t="s">
        <v>5</v>
      </c>
      <c r="E695" s="2" t="s">
        <v>57</v>
      </c>
      <c r="F695" s="5" t="s">
        <v>4</v>
      </c>
      <c r="G695" s="2" t="s">
        <v>52</v>
      </c>
      <c r="H695" s="2">
        <v>1</v>
      </c>
      <c r="I695" s="2">
        <v>12</v>
      </c>
      <c r="J695" s="2" t="s">
        <v>78</v>
      </c>
      <c r="K695" s="2" t="s">
        <v>84</v>
      </c>
      <c r="L695" s="2" t="s">
        <v>11</v>
      </c>
      <c r="M695" s="2">
        <v>1</v>
      </c>
      <c r="N695" s="2" t="s">
        <v>11</v>
      </c>
      <c r="O695" s="2" t="s">
        <v>33</v>
      </c>
    </row>
    <row r="696" spans="1:15" x14ac:dyDescent="0.35">
      <c r="A696" s="4">
        <v>44297</v>
      </c>
      <c r="B696" s="2" t="s">
        <v>18</v>
      </c>
      <c r="C696" s="2" t="s">
        <v>25</v>
      </c>
      <c r="D696" s="2" t="s">
        <v>5</v>
      </c>
      <c r="E696" s="2" t="s">
        <v>57</v>
      </c>
      <c r="F696" s="5" t="s">
        <v>4</v>
      </c>
      <c r="G696" s="2" t="s">
        <v>52</v>
      </c>
      <c r="H696" s="2">
        <v>1</v>
      </c>
      <c r="I696" s="2">
        <v>13</v>
      </c>
      <c r="J696" s="2" t="s">
        <v>78</v>
      </c>
      <c r="K696" s="2" t="s">
        <v>84</v>
      </c>
      <c r="L696" s="2" t="s">
        <v>11</v>
      </c>
      <c r="M696" s="2">
        <v>2</v>
      </c>
      <c r="N696" s="2" t="s">
        <v>11</v>
      </c>
      <c r="O696" s="2" t="s">
        <v>33</v>
      </c>
    </row>
    <row r="697" spans="1:15" x14ac:dyDescent="0.35">
      <c r="A697" s="4">
        <v>44297</v>
      </c>
      <c r="B697" s="2" t="s">
        <v>18</v>
      </c>
      <c r="C697" s="2" t="s">
        <v>25</v>
      </c>
      <c r="D697" s="2" t="s">
        <v>5</v>
      </c>
      <c r="E697" s="2" t="s">
        <v>57</v>
      </c>
      <c r="F697" s="5" t="s">
        <v>4</v>
      </c>
      <c r="G697" s="2" t="s">
        <v>52</v>
      </c>
      <c r="H697" s="2">
        <v>1</v>
      </c>
      <c r="I697" s="2">
        <v>14</v>
      </c>
      <c r="J697" s="2" t="s">
        <v>78</v>
      </c>
      <c r="K697" s="2" t="s">
        <v>84</v>
      </c>
      <c r="L697" s="2" t="s">
        <v>12</v>
      </c>
      <c r="M697" s="2">
        <v>2</v>
      </c>
      <c r="N697" s="2" t="s">
        <v>12</v>
      </c>
      <c r="O697" s="2" t="s">
        <v>33</v>
      </c>
    </row>
    <row r="698" spans="1:15" x14ac:dyDescent="0.35">
      <c r="A698" s="4">
        <v>44297</v>
      </c>
      <c r="B698" s="2" t="s">
        <v>18</v>
      </c>
      <c r="C698" s="2" t="s">
        <v>25</v>
      </c>
      <c r="D698" s="2" t="s">
        <v>5</v>
      </c>
      <c r="E698" s="2" t="s">
        <v>57</v>
      </c>
      <c r="F698" s="5" t="s">
        <v>4</v>
      </c>
      <c r="G698" s="2" t="s">
        <v>52</v>
      </c>
      <c r="H698" s="2">
        <v>1</v>
      </c>
      <c r="I698" s="2">
        <v>15</v>
      </c>
      <c r="J698" s="2" t="s">
        <v>78</v>
      </c>
      <c r="K698" s="2" t="s">
        <v>84</v>
      </c>
      <c r="L698" s="2" t="s">
        <v>12</v>
      </c>
      <c r="M698" s="2">
        <v>2</v>
      </c>
      <c r="N698" s="2" t="s">
        <v>11</v>
      </c>
      <c r="O698" s="2" t="s">
        <v>34</v>
      </c>
    </row>
    <row r="699" spans="1:15" x14ac:dyDescent="0.35">
      <c r="A699" s="4">
        <v>44297</v>
      </c>
      <c r="B699" s="2" t="s">
        <v>18</v>
      </c>
      <c r="C699" s="2" t="s">
        <v>25</v>
      </c>
      <c r="D699" s="2" t="s">
        <v>5</v>
      </c>
      <c r="E699" s="2" t="s">
        <v>57</v>
      </c>
      <c r="F699" s="5" t="s">
        <v>4</v>
      </c>
      <c r="G699" s="2" t="s">
        <v>52</v>
      </c>
      <c r="H699" s="2">
        <v>1</v>
      </c>
      <c r="I699" s="2">
        <v>16</v>
      </c>
      <c r="J699" s="2" t="s">
        <v>78</v>
      </c>
      <c r="K699" s="2" t="s">
        <v>84</v>
      </c>
      <c r="L699" s="2" t="s">
        <v>12</v>
      </c>
      <c r="M699" s="2">
        <v>1</v>
      </c>
      <c r="N699" s="2" t="s">
        <v>11</v>
      </c>
      <c r="O699" s="2" t="s">
        <v>33</v>
      </c>
    </row>
    <row r="700" spans="1:15" x14ac:dyDescent="0.35">
      <c r="A700" s="4">
        <v>44297</v>
      </c>
      <c r="B700" s="2" t="s">
        <v>18</v>
      </c>
      <c r="C700" s="2" t="s">
        <v>25</v>
      </c>
      <c r="D700" s="2" t="s">
        <v>5</v>
      </c>
      <c r="E700" s="2" t="s">
        <v>57</v>
      </c>
      <c r="F700" s="5" t="s">
        <v>4</v>
      </c>
      <c r="G700" s="2" t="s">
        <v>52</v>
      </c>
      <c r="H700" s="2">
        <v>1</v>
      </c>
      <c r="I700" s="2">
        <v>17</v>
      </c>
      <c r="J700" s="2" t="s">
        <v>78</v>
      </c>
      <c r="K700" s="2" t="s">
        <v>84</v>
      </c>
      <c r="L700" s="2" t="s">
        <v>12</v>
      </c>
      <c r="M700" s="2">
        <v>2</v>
      </c>
      <c r="N700" s="2" t="s">
        <v>12</v>
      </c>
      <c r="O700" s="2" t="s">
        <v>33</v>
      </c>
    </row>
    <row r="701" spans="1:15" x14ac:dyDescent="0.35">
      <c r="A701" s="4">
        <v>44297</v>
      </c>
      <c r="B701" s="2" t="s">
        <v>18</v>
      </c>
      <c r="C701" s="2" t="s">
        <v>25</v>
      </c>
      <c r="D701" s="2" t="s">
        <v>5</v>
      </c>
      <c r="E701" s="2" t="s">
        <v>57</v>
      </c>
      <c r="F701" s="5" t="s">
        <v>4</v>
      </c>
      <c r="G701" s="2" t="s">
        <v>52</v>
      </c>
      <c r="H701" s="2">
        <v>1</v>
      </c>
      <c r="I701" s="2">
        <v>18</v>
      </c>
      <c r="J701" s="2" t="s">
        <v>78</v>
      </c>
      <c r="K701" s="2" t="s">
        <v>84</v>
      </c>
      <c r="L701" s="2" t="s">
        <v>11</v>
      </c>
      <c r="M701" s="2">
        <v>1</v>
      </c>
      <c r="N701" s="2" t="s">
        <v>11</v>
      </c>
      <c r="O701" s="2" t="s">
        <v>33</v>
      </c>
    </row>
    <row r="702" spans="1:15" x14ac:dyDescent="0.35">
      <c r="A702" s="4">
        <v>44297</v>
      </c>
      <c r="B702" s="2" t="s">
        <v>18</v>
      </c>
      <c r="C702" s="2" t="s">
        <v>25</v>
      </c>
      <c r="D702" s="2" t="s">
        <v>5</v>
      </c>
      <c r="E702" s="2" t="s">
        <v>57</v>
      </c>
      <c r="F702" s="5" t="s">
        <v>4</v>
      </c>
      <c r="G702" s="2" t="s">
        <v>52</v>
      </c>
      <c r="H702" s="2">
        <v>2</v>
      </c>
      <c r="I702" s="2">
        <v>19</v>
      </c>
      <c r="J702" s="2" t="s">
        <v>78</v>
      </c>
      <c r="K702" s="2" t="s">
        <v>84</v>
      </c>
      <c r="L702" s="2" t="s">
        <v>12</v>
      </c>
      <c r="M702" s="2">
        <v>1</v>
      </c>
      <c r="N702" s="2" t="s">
        <v>11</v>
      </c>
      <c r="O702" s="2" t="s">
        <v>34</v>
      </c>
    </row>
    <row r="703" spans="1:15" x14ac:dyDescent="0.35">
      <c r="A703" s="4">
        <v>44297</v>
      </c>
      <c r="B703" s="2" t="s">
        <v>18</v>
      </c>
      <c r="C703" s="2" t="s">
        <v>25</v>
      </c>
      <c r="D703" s="2" t="s">
        <v>5</v>
      </c>
      <c r="E703" s="2" t="s">
        <v>57</v>
      </c>
      <c r="F703" s="2" t="s">
        <v>4</v>
      </c>
      <c r="G703" s="2" t="s">
        <v>52</v>
      </c>
      <c r="H703" s="2">
        <v>2</v>
      </c>
      <c r="I703" s="2">
        <v>20</v>
      </c>
      <c r="J703" s="2" t="s">
        <v>78</v>
      </c>
      <c r="K703" s="2" t="s">
        <v>84</v>
      </c>
      <c r="L703" s="2" t="s">
        <v>12</v>
      </c>
      <c r="M703" s="2">
        <v>2</v>
      </c>
      <c r="N703" s="2" t="s">
        <v>11</v>
      </c>
      <c r="O703" s="2" t="s">
        <v>33</v>
      </c>
    </row>
    <row r="704" spans="1:15" x14ac:dyDescent="0.35">
      <c r="A704" s="4">
        <v>44297</v>
      </c>
      <c r="B704" s="2" t="s">
        <v>18</v>
      </c>
      <c r="C704" s="2" t="s">
        <v>25</v>
      </c>
      <c r="D704" s="2" t="s">
        <v>5</v>
      </c>
      <c r="E704" s="2" t="s">
        <v>57</v>
      </c>
      <c r="F704" s="2" t="s">
        <v>4</v>
      </c>
      <c r="G704" s="2" t="s">
        <v>52</v>
      </c>
      <c r="H704" s="2">
        <v>2</v>
      </c>
      <c r="I704" s="2">
        <v>21</v>
      </c>
      <c r="J704" s="2" t="s">
        <v>78</v>
      </c>
      <c r="K704" s="2" t="s">
        <v>84</v>
      </c>
      <c r="L704" s="2" t="s">
        <v>12</v>
      </c>
      <c r="M704" s="2">
        <v>2</v>
      </c>
      <c r="N704" s="2" t="s">
        <v>11</v>
      </c>
      <c r="O704" s="2" t="s">
        <v>33</v>
      </c>
    </row>
    <row r="705" spans="1:15" x14ac:dyDescent="0.35">
      <c r="A705" s="4">
        <v>44297</v>
      </c>
      <c r="B705" s="2" t="s">
        <v>18</v>
      </c>
      <c r="C705" s="2" t="s">
        <v>25</v>
      </c>
      <c r="D705" s="2" t="s">
        <v>5</v>
      </c>
      <c r="E705" s="2" t="s">
        <v>57</v>
      </c>
      <c r="F705" s="2" t="s">
        <v>4</v>
      </c>
      <c r="G705" s="2" t="s">
        <v>52</v>
      </c>
      <c r="H705" s="2">
        <v>2</v>
      </c>
      <c r="I705" s="2">
        <v>22</v>
      </c>
      <c r="J705" s="2" t="s">
        <v>78</v>
      </c>
      <c r="K705" s="2" t="s">
        <v>84</v>
      </c>
      <c r="L705" s="2" t="s">
        <v>12</v>
      </c>
      <c r="M705" s="2">
        <v>2</v>
      </c>
      <c r="N705" s="2" t="s">
        <v>12</v>
      </c>
      <c r="O705" s="2" t="s">
        <v>34</v>
      </c>
    </row>
    <row r="706" spans="1:15" x14ac:dyDescent="0.35">
      <c r="A706" s="4">
        <v>44297</v>
      </c>
      <c r="B706" s="2" t="s">
        <v>18</v>
      </c>
      <c r="C706" s="2" t="s">
        <v>25</v>
      </c>
      <c r="D706" s="2" t="s">
        <v>5</v>
      </c>
      <c r="E706" s="2" t="s">
        <v>57</v>
      </c>
      <c r="F706" s="2" t="s">
        <v>4</v>
      </c>
      <c r="G706" s="2" t="s">
        <v>52</v>
      </c>
      <c r="H706" s="2">
        <v>2</v>
      </c>
      <c r="I706" s="2">
        <v>23</v>
      </c>
      <c r="J706" s="2" t="s">
        <v>78</v>
      </c>
      <c r="K706" s="2" t="s">
        <v>84</v>
      </c>
      <c r="L706" s="2" t="s">
        <v>11</v>
      </c>
      <c r="M706" s="2">
        <v>1</v>
      </c>
      <c r="N706" s="2" t="s">
        <v>11</v>
      </c>
      <c r="O706" s="2" t="s">
        <v>33</v>
      </c>
    </row>
    <row r="707" spans="1:15" hidden="1" x14ac:dyDescent="0.35">
      <c r="A707" s="4">
        <v>44297</v>
      </c>
      <c r="B707" s="2" t="s">
        <v>18</v>
      </c>
      <c r="C707" s="2" t="s">
        <v>25</v>
      </c>
      <c r="D707" s="2" t="s">
        <v>5</v>
      </c>
      <c r="E707" s="2" t="s">
        <v>57</v>
      </c>
      <c r="F707" s="2" t="s">
        <v>4</v>
      </c>
      <c r="G707" s="2" t="s">
        <v>52</v>
      </c>
      <c r="H707" s="2">
        <v>2</v>
      </c>
      <c r="I707" s="2">
        <v>24</v>
      </c>
      <c r="J707" s="2" t="s">
        <v>78</v>
      </c>
      <c r="K707" s="2" t="s">
        <v>84</v>
      </c>
      <c r="L707" s="2" t="s">
        <v>11</v>
      </c>
      <c r="M707" s="2">
        <v>1</v>
      </c>
      <c r="N707" s="2" t="s">
        <v>40</v>
      </c>
      <c r="O707" s="2" t="s">
        <v>40</v>
      </c>
    </row>
    <row r="708" spans="1:15" x14ac:dyDescent="0.35">
      <c r="A708" s="4">
        <v>44297</v>
      </c>
      <c r="B708" s="2" t="s">
        <v>18</v>
      </c>
      <c r="C708" s="2" t="s">
        <v>25</v>
      </c>
      <c r="D708" s="2" t="s">
        <v>5</v>
      </c>
      <c r="E708" s="2" t="s">
        <v>57</v>
      </c>
      <c r="F708" s="2" t="s">
        <v>4</v>
      </c>
      <c r="G708" s="2" t="s">
        <v>52</v>
      </c>
      <c r="H708" s="2">
        <v>2</v>
      </c>
      <c r="I708" s="2">
        <v>25</v>
      </c>
      <c r="J708" s="2" t="s">
        <v>78</v>
      </c>
      <c r="K708" s="2" t="s">
        <v>84</v>
      </c>
      <c r="L708" s="2" t="s">
        <v>11</v>
      </c>
      <c r="M708" s="2">
        <v>1</v>
      </c>
      <c r="N708" s="2" t="s">
        <v>11</v>
      </c>
      <c r="O708" s="2" t="s">
        <v>33</v>
      </c>
    </row>
    <row r="709" spans="1:15" x14ac:dyDescent="0.35">
      <c r="A709" s="4">
        <v>44297</v>
      </c>
      <c r="B709" s="2" t="s">
        <v>18</v>
      </c>
      <c r="C709" s="2" t="s">
        <v>25</v>
      </c>
      <c r="D709" s="2" t="s">
        <v>5</v>
      </c>
      <c r="E709" s="2" t="s">
        <v>57</v>
      </c>
      <c r="F709" s="2" t="s">
        <v>4</v>
      </c>
      <c r="G709" s="2" t="s">
        <v>52</v>
      </c>
      <c r="H709" s="2">
        <v>2</v>
      </c>
      <c r="I709" s="2">
        <v>26</v>
      </c>
      <c r="J709" s="2" t="s">
        <v>78</v>
      </c>
      <c r="K709" s="2" t="s">
        <v>84</v>
      </c>
      <c r="L709" s="2" t="s">
        <v>11</v>
      </c>
      <c r="M709" s="2">
        <v>1</v>
      </c>
      <c r="N709" s="2" t="s">
        <v>11</v>
      </c>
      <c r="O709" s="2" t="s">
        <v>33</v>
      </c>
    </row>
    <row r="710" spans="1:15" hidden="1" x14ac:dyDescent="0.35">
      <c r="A710" s="4">
        <v>44297</v>
      </c>
      <c r="B710" s="2" t="s">
        <v>18</v>
      </c>
      <c r="C710" s="2" t="s">
        <v>25</v>
      </c>
      <c r="D710" s="2" t="s">
        <v>5</v>
      </c>
      <c r="E710" s="2" t="s">
        <v>57</v>
      </c>
      <c r="F710" s="2" t="s">
        <v>4</v>
      </c>
      <c r="G710" s="2" t="s">
        <v>52</v>
      </c>
      <c r="H710" s="2">
        <v>2</v>
      </c>
      <c r="I710" s="2">
        <v>27</v>
      </c>
      <c r="J710" s="2" t="s">
        <v>78</v>
      </c>
      <c r="K710" s="2" t="s">
        <v>84</v>
      </c>
      <c r="L710" s="2" t="s">
        <v>11</v>
      </c>
      <c r="M710" s="2">
        <v>1</v>
      </c>
      <c r="N710" s="2" t="s">
        <v>40</v>
      </c>
      <c r="O710" s="2" t="s">
        <v>40</v>
      </c>
    </row>
    <row r="711" spans="1:15" x14ac:dyDescent="0.35">
      <c r="A711" s="4">
        <v>44297</v>
      </c>
      <c r="B711" s="2" t="s">
        <v>18</v>
      </c>
      <c r="C711" s="2" t="s">
        <v>25</v>
      </c>
      <c r="D711" s="2" t="s">
        <v>5</v>
      </c>
      <c r="E711" s="2" t="s">
        <v>57</v>
      </c>
      <c r="F711" s="2" t="s">
        <v>4</v>
      </c>
      <c r="G711" s="2" t="s">
        <v>52</v>
      </c>
      <c r="H711" s="2">
        <v>2</v>
      </c>
      <c r="I711" s="2">
        <v>28</v>
      </c>
      <c r="J711" s="2" t="s">
        <v>78</v>
      </c>
      <c r="K711" s="2" t="s">
        <v>84</v>
      </c>
      <c r="L711" s="2" t="s">
        <v>11</v>
      </c>
      <c r="M711" s="2">
        <v>2</v>
      </c>
      <c r="N711" s="2" t="s">
        <v>11</v>
      </c>
      <c r="O711" s="2" t="s">
        <v>33</v>
      </c>
    </row>
    <row r="712" spans="1:15" x14ac:dyDescent="0.35">
      <c r="A712" s="4">
        <v>44297</v>
      </c>
      <c r="B712" s="2" t="s">
        <v>18</v>
      </c>
      <c r="C712" s="2" t="s">
        <v>25</v>
      </c>
      <c r="D712" s="2" t="s">
        <v>5</v>
      </c>
      <c r="E712" s="2" t="s">
        <v>57</v>
      </c>
      <c r="F712" s="2" t="s">
        <v>4</v>
      </c>
      <c r="G712" s="2" t="s">
        <v>52</v>
      </c>
      <c r="H712" s="2">
        <v>2</v>
      </c>
      <c r="I712" s="2">
        <v>29</v>
      </c>
      <c r="J712" s="2" t="s">
        <v>78</v>
      </c>
      <c r="K712" s="2" t="s">
        <v>84</v>
      </c>
      <c r="L712" s="2" t="s">
        <v>12</v>
      </c>
      <c r="M712" s="2">
        <v>2</v>
      </c>
      <c r="N712" s="2" t="s">
        <v>11</v>
      </c>
      <c r="O712" s="2" t="s">
        <v>35</v>
      </c>
    </row>
    <row r="713" spans="1:15" x14ac:dyDescent="0.35">
      <c r="A713" s="4">
        <v>44297</v>
      </c>
      <c r="B713" s="2" t="s">
        <v>18</v>
      </c>
      <c r="C713" s="2" t="s">
        <v>25</v>
      </c>
      <c r="D713" s="2" t="s">
        <v>5</v>
      </c>
      <c r="E713" s="2" t="s">
        <v>57</v>
      </c>
      <c r="F713" s="2" t="s">
        <v>4</v>
      </c>
      <c r="G713" s="2" t="s">
        <v>52</v>
      </c>
      <c r="H713" s="2">
        <v>2</v>
      </c>
      <c r="I713" s="2">
        <v>30</v>
      </c>
      <c r="J713" s="2" t="s">
        <v>78</v>
      </c>
      <c r="K713" s="2" t="s">
        <v>84</v>
      </c>
      <c r="L713" s="2" t="s">
        <v>12</v>
      </c>
      <c r="M713" s="2" t="s">
        <v>39</v>
      </c>
      <c r="N713" s="2" t="s">
        <v>11</v>
      </c>
      <c r="O713" s="2" t="s">
        <v>33</v>
      </c>
    </row>
    <row r="714" spans="1:15" hidden="1" x14ac:dyDescent="0.35">
      <c r="A714" s="4">
        <v>44297</v>
      </c>
      <c r="B714" s="2" t="s">
        <v>18</v>
      </c>
      <c r="C714" s="2" t="s">
        <v>25</v>
      </c>
      <c r="D714" s="2" t="s">
        <v>5</v>
      </c>
      <c r="E714" s="2" t="s">
        <v>57</v>
      </c>
      <c r="F714" s="2" t="s">
        <v>4</v>
      </c>
      <c r="G714" s="2" t="s">
        <v>52</v>
      </c>
      <c r="H714" s="2">
        <v>2</v>
      </c>
      <c r="I714" s="2">
        <v>31</v>
      </c>
      <c r="J714" s="2" t="s">
        <v>78</v>
      </c>
      <c r="K714" s="2" t="s">
        <v>84</v>
      </c>
      <c r="L714" s="2" t="s">
        <v>12</v>
      </c>
      <c r="M714" s="2">
        <v>1</v>
      </c>
      <c r="N714" s="2" t="s">
        <v>40</v>
      </c>
      <c r="O714" s="2" t="s">
        <v>40</v>
      </c>
    </row>
    <row r="715" spans="1:15" x14ac:dyDescent="0.35">
      <c r="A715" s="4">
        <v>44297</v>
      </c>
      <c r="B715" s="2" t="s">
        <v>18</v>
      </c>
      <c r="C715" s="2" t="s">
        <v>25</v>
      </c>
      <c r="D715" s="2" t="s">
        <v>5</v>
      </c>
      <c r="E715" s="2" t="s">
        <v>57</v>
      </c>
      <c r="F715" s="2" t="s">
        <v>4</v>
      </c>
      <c r="G715" s="2" t="s">
        <v>52</v>
      </c>
      <c r="H715" s="2">
        <v>2</v>
      </c>
      <c r="I715" s="2">
        <v>32</v>
      </c>
      <c r="J715" s="2" t="s">
        <v>78</v>
      </c>
      <c r="K715" s="2" t="s">
        <v>84</v>
      </c>
      <c r="L715" s="2" t="s">
        <v>12</v>
      </c>
      <c r="M715" s="2">
        <v>1</v>
      </c>
      <c r="N715" s="2" t="s">
        <v>12</v>
      </c>
      <c r="O715" s="2" t="s">
        <v>33</v>
      </c>
    </row>
    <row r="716" spans="1:15" x14ac:dyDescent="0.35">
      <c r="A716" s="4">
        <v>44297</v>
      </c>
      <c r="B716" s="2" t="s">
        <v>18</v>
      </c>
      <c r="C716" s="2" t="s">
        <v>25</v>
      </c>
      <c r="D716" s="2" t="s">
        <v>5</v>
      </c>
      <c r="E716" s="2" t="s">
        <v>57</v>
      </c>
      <c r="F716" s="2" t="s">
        <v>4</v>
      </c>
      <c r="G716" s="2" t="s">
        <v>52</v>
      </c>
      <c r="H716" s="2">
        <v>2</v>
      </c>
      <c r="I716" s="2">
        <v>33</v>
      </c>
      <c r="J716" s="2" t="s">
        <v>78</v>
      </c>
      <c r="K716" s="2" t="s">
        <v>84</v>
      </c>
      <c r="L716" s="2" t="s">
        <v>12</v>
      </c>
      <c r="M716" s="2">
        <v>2</v>
      </c>
      <c r="N716" s="2" t="s">
        <v>11</v>
      </c>
      <c r="O716" s="2" t="s">
        <v>34</v>
      </c>
    </row>
    <row r="717" spans="1:15" x14ac:dyDescent="0.35">
      <c r="A717" s="4">
        <v>44297</v>
      </c>
      <c r="B717" s="2" t="s">
        <v>18</v>
      </c>
      <c r="C717" s="2" t="s">
        <v>25</v>
      </c>
      <c r="D717" s="2" t="s">
        <v>5</v>
      </c>
      <c r="E717" s="2" t="s">
        <v>57</v>
      </c>
      <c r="F717" s="2" t="s">
        <v>4</v>
      </c>
      <c r="G717" s="2" t="s">
        <v>52</v>
      </c>
      <c r="H717" s="2">
        <v>2</v>
      </c>
      <c r="I717" s="2">
        <v>34</v>
      </c>
      <c r="J717" s="2" t="s">
        <v>78</v>
      </c>
      <c r="K717" s="2" t="s">
        <v>84</v>
      </c>
      <c r="L717" s="2" t="s">
        <v>11</v>
      </c>
      <c r="M717" s="2">
        <v>1</v>
      </c>
      <c r="N717" s="2" t="s">
        <v>11</v>
      </c>
      <c r="O717" s="2" t="s">
        <v>33</v>
      </c>
    </row>
    <row r="718" spans="1:15" x14ac:dyDescent="0.35">
      <c r="A718" s="4">
        <v>44297</v>
      </c>
      <c r="B718" s="2" t="s">
        <v>18</v>
      </c>
      <c r="C718" s="2" t="s">
        <v>25</v>
      </c>
      <c r="D718" s="2" t="s">
        <v>5</v>
      </c>
      <c r="E718" s="2" t="s">
        <v>57</v>
      </c>
      <c r="F718" s="2" t="s">
        <v>4</v>
      </c>
      <c r="G718" s="2" t="s">
        <v>52</v>
      </c>
      <c r="H718" s="2">
        <v>2</v>
      </c>
      <c r="I718" s="2">
        <v>35</v>
      </c>
      <c r="J718" s="2" t="s">
        <v>78</v>
      </c>
      <c r="K718" s="2" t="s">
        <v>84</v>
      </c>
      <c r="L718" s="2" t="s">
        <v>11</v>
      </c>
      <c r="M718" s="2">
        <v>1</v>
      </c>
      <c r="N718" s="2" t="s">
        <v>11</v>
      </c>
      <c r="O718" s="2" t="s">
        <v>34</v>
      </c>
    </row>
    <row r="719" spans="1:15" x14ac:dyDescent="0.35">
      <c r="A719" s="4">
        <v>44297</v>
      </c>
      <c r="B719" s="2" t="s">
        <v>18</v>
      </c>
      <c r="C719" s="2" t="s">
        <v>25</v>
      </c>
      <c r="D719" s="2" t="s">
        <v>5</v>
      </c>
      <c r="E719" s="2" t="s">
        <v>57</v>
      </c>
      <c r="F719" s="2" t="s">
        <v>4</v>
      </c>
      <c r="G719" s="2" t="s">
        <v>42</v>
      </c>
      <c r="H719" s="2">
        <v>1</v>
      </c>
      <c r="I719" s="2">
        <v>1</v>
      </c>
      <c r="J719" s="2" t="s">
        <v>28</v>
      </c>
      <c r="K719" s="2" t="s">
        <v>78</v>
      </c>
      <c r="L719" s="2" t="s">
        <v>12</v>
      </c>
      <c r="M719" s="2" t="s">
        <v>39</v>
      </c>
      <c r="N719" s="2" t="s">
        <v>11</v>
      </c>
      <c r="O719" s="2" t="s">
        <v>33</v>
      </c>
    </row>
    <row r="720" spans="1:15" x14ac:dyDescent="0.35">
      <c r="A720" s="4">
        <v>44297</v>
      </c>
      <c r="B720" s="2" t="s">
        <v>18</v>
      </c>
      <c r="C720" s="2" t="s">
        <v>25</v>
      </c>
      <c r="D720" s="2" t="s">
        <v>5</v>
      </c>
      <c r="E720" s="2" t="s">
        <v>57</v>
      </c>
      <c r="F720" s="2" t="s">
        <v>4</v>
      </c>
      <c r="G720" s="2" t="s">
        <v>42</v>
      </c>
      <c r="H720" s="2">
        <v>1</v>
      </c>
      <c r="I720" s="2">
        <v>2</v>
      </c>
      <c r="J720" s="2" t="s">
        <v>28</v>
      </c>
      <c r="K720" s="2" t="s">
        <v>78</v>
      </c>
      <c r="L720" s="2" t="s">
        <v>12</v>
      </c>
      <c r="M720" s="2">
        <v>2</v>
      </c>
      <c r="N720" s="2" t="s">
        <v>11</v>
      </c>
      <c r="O720" s="2" t="s">
        <v>34</v>
      </c>
    </row>
    <row r="721" spans="1:15" hidden="1" x14ac:dyDescent="0.35">
      <c r="A721" s="4">
        <v>44297</v>
      </c>
      <c r="B721" s="2" t="s">
        <v>18</v>
      </c>
      <c r="C721" s="2" t="s">
        <v>25</v>
      </c>
      <c r="D721" s="2" t="s">
        <v>5</v>
      </c>
      <c r="E721" s="2" t="s">
        <v>57</v>
      </c>
      <c r="F721" s="2" t="s">
        <v>4</v>
      </c>
      <c r="G721" s="2" t="s">
        <v>42</v>
      </c>
      <c r="H721" s="2">
        <v>1</v>
      </c>
      <c r="I721" s="2">
        <v>3</v>
      </c>
      <c r="J721" s="2" t="s">
        <v>28</v>
      </c>
      <c r="K721" s="2" t="s">
        <v>78</v>
      </c>
      <c r="L721" s="2" t="s">
        <v>12</v>
      </c>
      <c r="M721" s="2">
        <v>2</v>
      </c>
      <c r="N721" s="2" t="s">
        <v>40</v>
      </c>
      <c r="O721" s="2" t="s">
        <v>40</v>
      </c>
    </row>
    <row r="722" spans="1:15" hidden="1" x14ac:dyDescent="0.35">
      <c r="A722" s="4">
        <v>44297</v>
      </c>
      <c r="B722" s="2" t="s">
        <v>18</v>
      </c>
      <c r="C722" s="2" t="s">
        <v>25</v>
      </c>
      <c r="D722" s="2" t="s">
        <v>5</v>
      </c>
      <c r="E722" s="2" t="s">
        <v>57</v>
      </c>
      <c r="F722" s="2" t="s">
        <v>4</v>
      </c>
      <c r="G722" s="2" t="s">
        <v>42</v>
      </c>
      <c r="H722" s="2">
        <v>1</v>
      </c>
      <c r="I722" s="2">
        <v>4</v>
      </c>
      <c r="J722" s="2" t="s">
        <v>28</v>
      </c>
      <c r="K722" s="2" t="s">
        <v>78</v>
      </c>
      <c r="L722" s="2" t="s">
        <v>12</v>
      </c>
      <c r="M722" s="2">
        <v>1</v>
      </c>
      <c r="N722" s="2" t="s">
        <v>40</v>
      </c>
      <c r="O722" s="2" t="s">
        <v>40</v>
      </c>
    </row>
    <row r="723" spans="1:15" x14ac:dyDescent="0.35">
      <c r="A723" s="4">
        <v>44297</v>
      </c>
      <c r="B723" s="2" t="s">
        <v>18</v>
      </c>
      <c r="C723" s="2" t="s">
        <v>25</v>
      </c>
      <c r="D723" s="2" t="s">
        <v>5</v>
      </c>
      <c r="E723" s="2" t="s">
        <v>57</v>
      </c>
      <c r="F723" s="2" t="s">
        <v>4</v>
      </c>
      <c r="G723" s="2" t="s">
        <v>42</v>
      </c>
      <c r="H723" s="2">
        <v>1</v>
      </c>
      <c r="I723" s="2">
        <v>5</v>
      </c>
      <c r="J723" s="2" t="s">
        <v>28</v>
      </c>
      <c r="K723" s="2" t="s">
        <v>78</v>
      </c>
      <c r="L723" s="2" t="s">
        <v>12</v>
      </c>
      <c r="M723" s="2">
        <v>1</v>
      </c>
      <c r="N723" s="2" t="s">
        <v>11</v>
      </c>
      <c r="O723" s="2" t="s">
        <v>34</v>
      </c>
    </row>
    <row r="724" spans="1:15" hidden="1" x14ac:dyDescent="0.35">
      <c r="A724" s="4">
        <v>44297</v>
      </c>
      <c r="B724" s="2" t="s">
        <v>18</v>
      </c>
      <c r="C724" s="2" t="s">
        <v>25</v>
      </c>
      <c r="D724" s="2" t="s">
        <v>5</v>
      </c>
      <c r="E724" s="2" t="s">
        <v>57</v>
      </c>
      <c r="F724" s="2" t="s">
        <v>4</v>
      </c>
      <c r="G724" s="2" t="s">
        <v>42</v>
      </c>
      <c r="H724" s="2">
        <v>1</v>
      </c>
      <c r="I724" s="2">
        <v>6</v>
      </c>
      <c r="J724" s="2" t="s">
        <v>28</v>
      </c>
      <c r="K724" s="2" t="s">
        <v>78</v>
      </c>
      <c r="L724" s="2" t="s">
        <v>12</v>
      </c>
      <c r="M724" s="2">
        <v>1</v>
      </c>
      <c r="N724" s="2" t="s">
        <v>40</v>
      </c>
      <c r="O724" s="2" t="s">
        <v>40</v>
      </c>
    </row>
    <row r="725" spans="1:15" hidden="1" x14ac:dyDescent="0.35">
      <c r="A725" s="4">
        <v>44297</v>
      </c>
      <c r="B725" s="2" t="s">
        <v>18</v>
      </c>
      <c r="C725" s="2" t="s">
        <v>25</v>
      </c>
      <c r="D725" s="2" t="s">
        <v>5</v>
      </c>
      <c r="E725" s="2" t="s">
        <v>57</v>
      </c>
      <c r="F725" s="2" t="s">
        <v>4</v>
      </c>
      <c r="G725" s="2" t="s">
        <v>42</v>
      </c>
      <c r="H725" s="2">
        <v>1</v>
      </c>
      <c r="I725" s="2">
        <v>7</v>
      </c>
      <c r="J725" s="2" t="s">
        <v>28</v>
      </c>
      <c r="K725" s="2" t="s">
        <v>78</v>
      </c>
      <c r="L725" s="2" t="s">
        <v>12</v>
      </c>
      <c r="M725" s="2">
        <v>1</v>
      </c>
      <c r="N725" s="2" t="s">
        <v>40</v>
      </c>
      <c r="O725" s="2" t="s">
        <v>40</v>
      </c>
    </row>
    <row r="726" spans="1:15" x14ac:dyDescent="0.35">
      <c r="A726" s="4">
        <v>44297</v>
      </c>
      <c r="B726" s="2" t="s">
        <v>18</v>
      </c>
      <c r="C726" s="2" t="s">
        <v>25</v>
      </c>
      <c r="D726" s="2" t="s">
        <v>5</v>
      </c>
      <c r="E726" s="2" t="s">
        <v>57</v>
      </c>
      <c r="F726" s="2" t="s">
        <v>4</v>
      </c>
      <c r="G726" s="2" t="s">
        <v>42</v>
      </c>
      <c r="H726" s="2">
        <v>1</v>
      </c>
      <c r="I726" s="2">
        <v>8</v>
      </c>
      <c r="J726" s="2" t="s">
        <v>28</v>
      </c>
      <c r="K726" s="2" t="s">
        <v>78</v>
      </c>
      <c r="L726" s="2" t="s">
        <v>12</v>
      </c>
      <c r="M726" s="2">
        <v>1</v>
      </c>
      <c r="N726" s="2" t="s">
        <v>11</v>
      </c>
      <c r="O726" s="2" t="s">
        <v>34</v>
      </c>
    </row>
    <row r="727" spans="1:15" x14ac:dyDescent="0.35">
      <c r="A727" s="4">
        <v>44297</v>
      </c>
      <c r="B727" s="2" t="s">
        <v>18</v>
      </c>
      <c r="C727" s="2" t="s">
        <v>25</v>
      </c>
      <c r="D727" s="2" t="s">
        <v>5</v>
      </c>
      <c r="E727" s="2" t="s">
        <v>57</v>
      </c>
      <c r="F727" s="2" t="s">
        <v>4</v>
      </c>
      <c r="G727" s="2" t="s">
        <v>42</v>
      </c>
      <c r="H727" s="2">
        <v>1</v>
      </c>
      <c r="I727" s="2">
        <v>9</v>
      </c>
      <c r="J727" s="2" t="s">
        <v>28</v>
      </c>
      <c r="K727" s="2" t="s">
        <v>78</v>
      </c>
      <c r="L727" s="2" t="s">
        <v>11</v>
      </c>
      <c r="M727" s="2">
        <v>1</v>
      </c>
      <c r="N727" s="2" t="s">
        <v>12</v>
      </c>
      <c r="O727" s="2" t="s">
        <v>33</v>
      </c>
    </row>
    <row r="728" spans="1:15" x14ac:dyDescent="0.35">
      <c r="A728" s="4">
        <v>44297</v>
      </c>
      <c r="B728" s="2" t="s">
        <v>18</v>
      </c>
      <c r="C728" s="2" t="s">
        <v>25</v>
      </c>
      <c r="D728" s="2" t="s">
        <v>5</v>
      </c>
      <c r="E728" s="2" t="s">
        <v>57</v>
      </c>
      <c r="F728" s="2" t="s">
        <v>4</v>
      </c>
      <c r="G728" s="2" t="s">
        <v>42</v>
      </c>
      <c r="H728" s="2">
        <v>2</v>
      </c>
      <c r="I728" s="2">
        <v>35</v>
      </c>
      <c r="J728" s="2" t="s">
        <v>28</v>
      </c>
      <c r="K728" s="2" t="s">
        <v>78</v>
      </c>
      <c r="L728" s="2" t="s">
        <v>11</v>
      </c>
      <c r="M728" s="2">
        <v>1</v>
      </c>
      <c r="N728" s="2" t="s">
        <v>11</v>
      </c>
      <c r="O728" s="2" t="s">
        <v>34</v>
      </c>
    </row>
    <row r="729" spans="1:15" x14ac:dyDescent="0.35">
      <c r="A729" s="4">
        <v>44297</v>
      </c>
      <c r="B729" s="2" t="s">
        <v>18</v>
      </c>
      <c r="C729" s="2" t="s">
        <v>25</v>
      </c>
      <c r="D729" s="2" t="s">
        <v>5</v>
      </c>
      <c r="E729" s="2" t="s">
        <v>57</v>
      </c>
      <c r="F729" s="2" t="s">
        <v>4</v>
      </c>
      <c r="G729" s="2" t="s">
        <v>42</v>
      </c>
      <c r="H729" s="2">
        <v>1</v>
      </c>
      <c r="I729" s="2">
        <v>11</v>
      </c>
      <c r="J729" s="2" t="s">
        <v>28</v>
      </c>
      <c r="K729" s="2" t="s">
        <v>78</v>
      </c>
      <c r="L729" s="2" t="s">
        <v>11</v>
      </c>
      <c r="M729" s="2">
        <v>1</v>
      </c>
      <c r="N729" s="2" t="s">
        <v>12</v>
      </c>
      <c r="O729" s="2" t="s">
        <v>34</v>
      </c>
    </row>
    <row r="730" spans="1:15" x14ac:dyDescent="0.35">
      <c r="A730" s="4">
        <v>44297</v>
      </c>
      <c r="B730" s="2" t="s">
        <v>18</v>
      </c>
      <c r="C730" s="2" t="s">
        <v>25</v>
      </c>
      <c r="D730" s="2" t="s">
        <v>5</v>
      </c>
      <c r="E730" s="2" t="s">
        <v>57</v>
      </c>
      <c r="F730" s="2" t="s">
        <v>4</v>
      </c>
      <c r="G730" s="2" t="s">
        <v>42</v>
      </c>
      <c r="H730" s="2">
        <v>1</v>
      </c>
      <c r="I730" s="2">
        <v>12</v>
      </c>
      <c r="J730" s="2" t="s">
        <v>28</v>
      </c>
      <c r="K730" s="2" t="s">
        <v>78</v>
      </c>
      <c r="L730" s="2" t="s">
        <v>11</v>
      </c>
      <c r="M730" s="2">
        <v>2</v>
      </c>
      <c r="N730" s="2" t="s">
        <v>12</v>
      </c>
      <c r="O730" s="2" t="s">
        <v>34</v>
      </c>
    </row>
    <row r="731" spans="1:15" x14ac:dyDescent="0.35">
      <c r="A731" s="4">
        <v>44297</v>
      </c>
      <c r="B731" s="2" t="s">
        <v>18</v>
      </c>
      <c r="C731" s="2" t="s">
        <v>25</v>
      </c>
      <c r="D731" s="2" t="s">
        <v>5</v>
      </c>
      <c r="E731" s="2" t="s">
        <v>57</v>
      </c>
      <c r="F731" s="2" t="s">
        <v>4</v>
      </c>
      <c r="G731" s="2" t="s">
        <v>42</v>
      </c>
      <c r="H731" s="2">
        <v>1</v>
      </c>
      <c r="I731" s="2">
        <v>13</v>
      </c>
      <c r="J731" s="2" t="s">
        <v>28</v>
      </c>
      <c r="K731" s="2" t="s">
        <v>78</v>
      </c>
      <c r="L731" s="2" t="s">
        <v>12</v>
      </c>
      <c r="M731" s="2">
        <v>1</v>
      </c>
      <c r="N731" s="2" t="s">
        <v>12</v>
      </c>
      <c r="O731" s="2" t="s">
        <v>34</v>
      </c>
    </row>
    <row r="732" spans="1:15" x14ac:dyDescent="0.35">
      <c r="A732" s="4">
        <v>44297</v>
      </c>
      <c r="B732" s="2" t="s">
        <v>18</v>
      </c>
      <c r="C732" s="2" t="s">
        <v>25</v>
      </c>
      <c r="D732" s="2" t="s">
        <v>5</v>
      </c>
      <c r="E732" s="2" t="s">
        <v>57</v>
      </c>
      <c r="F732" s="2" t="s">
        <v>4</v>
      </c>
      <c r="G732" s="2" t="s">
        <v>42</v>
      </c>
      <c r="H732" s="2">
        <v>1</v>
      </c>
      <c r="I732" s="2">
        <v>14</v>
      </c>
      <c r="J732" s="2" t="s">
        <v>28</v>
      </c>
      <c r="K732" s="2" t="s">
        <v>78</v>
      </c>
      <c r="L732" s="2" t="s">
        <v>12</v>
      </c>
      <c r="M732" s="2">
        <v>2</v>
      </c>
      <c r="N732" s="2" t="s">
        <v>11</v>
      </c>
      <c r="O732" s="2" t="s">
        <v>35</v>
      </c>
    </row>
    <row r="733" spans="1:15" x14ac:dyDescent="0.35">
      <c r="A733" s="4">
        <v>44297</v>
      </c>
      <c r="B733" s="2" t="s">
        <v>18</v>
      </c>
      <c r="C733" s="2" t="s">
        <v>25</v>
      </c>
      <c r="D733" s="2" t="s">
        <v>5</v>
      </c>
      <c r="E733" s="2" t="s">
        <v>57</v>
      </c>
      <c r="F733" s="2" t="s">
        <v>4</v>
      </c>
      <c r="G733" s="2" t="s">
        <v>42</v>
      </c>
      <c r="H733" s="2">
        <v>1</v>
      </c>
      <c r="I733" s="2">
        <v>15</v>
      </c>
      <c r="J733" s="2" t="s">
        <v>28</v>
      </c>
      <c r="K733" s="2" t="s">
        <v>78</v>
      </c>
      <c r="L733" s="2" t="s">
        <v>12</v>
      </c>
      <c r="M733" s="2">
        <v>1</v>
      </c>
      <c r="N733" s="2" t="s">
        <v>12</v>
      </c>
      <c r="O733" s="2" t="s">
        <v>33</v>
      </c>
    </row>
    <row r="734" spans="1:15" x14ac:dyDescent="0.35">
      <c r="A734" s="4">
        <v>44297</v>
      </c>
      <c r="B734" s="2" t="s">
        <v>18</v>
      </c>
      <c r="C734" s="2" t="s">
        <v>25</v>
      </c>
      <c r="D734" s="2" t="s">
        <v>5</v>
      </c>
      <c r="E734" s="2" t="s">
        <v>57</v>
      </c>
      <c r="F734" s="2" t="s">
        <v>4</v>
      </c>
      <c r="G734" s="2" t="s">
        <v>42</v>
      </c>
      <c r="H734" s="2">
        <v>1</v>
      </c>
      <c r="I734" s="2">
        <v>16</v>
      </c>
      <c r="J734" s="2" t="s">
        <v>28</v>
      </c>
      <c r="K734" s="2" t="s">
        <v>78</v>
      </c>
      <c r="L734" s="2" t="s">
        <v>12</v>
      </c>
      <c r="M734" s="2">
        <v>1</v>
      </c>
      <c r="N734" s="2" t="s">
        <v>12</v>
      </c>
      <c r="O734" s="2" t="s">
        <v>33</v>
      </c>
    </row>
    <row r="735" spans="1:15" x14ac:dyDescent="0.35">
      <c r="A735" s="4">
        <v>44297</v>
      </c>
      <c r="B735" s="2" t="s">
        <v>18</v>
      </c>
      <c r="C735" s="2" t="s">
        <v>25</v>
      </c>
      <c r="D735" s="2" t="s">
        <v>5</v>
      </c>
      <c r="E735" s="2" t="s">
        <v>57</v>
      </c>
      <c r="F735" s="2" t="s">
        <v>4</v>
      </c>
      <c r="G735" s="2" t="s">
        <v>42</v>
      </c>
      <c r="H735" s="2">
        <v>2</v>
      </c>
      <c r="I735" s="2">
        <v>47</v>
      </c>
      <c r="J735" s="2" t="s">
        <v>28</v>
      </c>
      <c r="K735" s="2" t="s">
        <v>78</v>
      </c>
      <c r="L735" s="2" t="s">
        <v>11</v>
      </c>
      <c r="M735" s="2">
        <v>1</v>
      </c>
      <c r="N735" s="2" t="s">
        <v>11</v>
      </c>
      <c r="O735" s="2" t="s">
        <v>34</v>
      </c>
    </row>
    <row r="736" spans="1:15" x14ac:dyDescent="0.35">
      <c r="A736" s="4">
        <v>44297</v>
      </c>
      <c r="B736" s="2" t="s">
        <v>18</v>
      </c>
      <c r="C736" s="2" t="s">
        <v>25</v>
      </c>
      <c r="D736" s="2" t="s">
        <v>5</v>
      </c>
      <c r="E736" s="2" t="s">
        <v>57</v>
      </c>
      <c r="F736" s="2" t="s">
        <v>4</v>
      </c>
      <c r="G736" s="2" t="s">
        <v>42</v>
      </c>
      <c r="H736" s="2">
        <v>1</v>
      </c>
      <c r="I736" s="2">
        <v>18</v>
      </c>
      <c r="J736" s="2" t="s">
        <v>28</v>
      </c>
      <c r="K736" s="2" t="s">
        <v>78</v>
      </c>
      <c r="L736" s="2" t="s">
        <v>11</v>
      </c>
      <c r="M736" s="2">
        <v>2</v>
      </c>
      <c r="N736" s="2" t="s">
        <v>12</v>
      </c>
      <c r="O736" s="2" t="s">
        <v>35</v>
      </c>
    </row>
    <row r="737" spans="1:15" x14ac:dyDescent="0.35">
      <c r="A737" s="4">
        <v>44297</v>
      </c>
      <c r="B737" s="2" t="s">
        <v>18</v>
      </c>
      <c r="C737" s="2" t="s">
        <v>25</v>
      </c>
      <c r="D737" s="2" t="s">
        <v>5</v>
      </c>
      <c r="E737" s="2" t="s">
        <v>57</v>
      </c>
      <c r="F737" s="2" t="s">
        <v>4</v>
      </c>
      <c r="G737" s="2" t="s">
        <v>42</v>
      </c>
      <c r="H737" s="2">
        <v>1</v>
      </c>
      <c r="I737" s="2">
        <v>19</v>
      </c>
      <c r="J737" s="2" t="s">
        <v>28</v>
      </c>
      <c r="K737" s="2" t="s">
        <v>78</v>
      </c>
      <c r="L737" s="2" t="s">
        <v>11</v>
      </c>
      <c r="M737" s="2">
        <v>1</v>
      </c>
      <c r="N737" s="2" t="s">
        <v>12</v>
      </c>
      <c r="O737" s="2" t="s">
        <v>33</v>
      </c>
    </row>
    <row r="738" spans="1:15" hidden="1" x14ac:dyDescent="0.35">
      <c r="A738" s="4">
        <v>44297</v>
      </c>
      <c r="B738" s="2" t="s">
        <v>18</v>
      </c>
      <c r="C738" s="2" t="s">
        <v>25</v>
      </c>
      <c r="D738" s="2" t="s">
        <v>5</v>
      </c>
      <c r="E738" s="2" t="s">
        <v>57</v>
      </c>
      <c r="F738" s="2" t="s">
        <v>4</v>
      </c>
      <c r="G738" s="2" t="s">
        <v>42</v>
      </c>
      <c r="H738" s="2">
        <v>1</v>
      </c>
      <c r="I738" s="2">
        <v>20</v>
      </c>
      <c r="J738" s="2" t="s">
        <v>28</v>
      </c>
      <c r="K738" s="2" t="s">
        <v>78</v>
      </c>
      <c r="L738" s="2" t="s">
        <v>11</v>
      </c>
      <c r="M738" s="2">
        <v>1</v>
      </c>
      <c r="N738" s="2" t="s">
        <v>40</v>
      </c>
      <c r="O738" s="2" t="s">
        <v>40</v>
      </c>
    </row>
    <row r="739" spans="1:15" hidden="1" x14ac:dyDescent="0.35">
      <c r="A739" s="4">
        <v>44297</v>
      </c>
      <c r="B739" s="2" t="s">
        <v>18</v>
      </c>
      <c r="C739" s="2" t="s">
        <v>25</v>
      </c>
      <c r="D739" s="2" t="s">
        <v>5</v>
      </c>
      <c r="E739" s="2" t="s">
        <v>57</v>
      </c>
      <c r="F739" s="2" t="s">
        <v>4</v>
      </c>
      <c r="G739" s="2" t="s">
        <v>42</v>
      </c>
      <c r="H739" s="2">
        <v>1</v>
      </c>
      <c r="I739" s="2">
        <v>21</v>
      </c>
      <c r="J739" s="2" t="s">
        <v>28</v>
      </c>
      <c r="K739" s="2" t="s">
        <v>78</v>
      </c>
      <c r="L739" s="2" t="s">
        <v>11</v>
      </c>
      <c r="M739" s="2">
        <v>1</v>
      </c>
      <c r="N739" s="2" t="s">
        <v>40</v>
      </c>
      <c r="O739" s="2" t="s">
        <v>40</v>
      </c>
    </row>
    <row r="740" spans="1:15" x14ac:dyDescent="0.35">
      <c r="A740" s="4">
        <v>44297</v>
      </c>
      <c r="B740" s="2" t="s">
        <v>18</v>
      </c>
      <c r="C740" s="2" t="s">
        <v>25</v>
      </c>
      <c r="D740" s="2" t="s">
        <v>5</v>
      </c>
      <c r="E740" s="2" t="s">
        <v>57</v>
      </c>
      <c r="F740" s="2" t="s">
        <v>4</v>
      </c>
      <c r="G740" s="2" t="s">
        <v>42</v>
      </c>
      <c r="H740" s="2">
        <v>1</v>
      </c>
      <c r="I740" s="2">
        <v>22</v>
      </c>
      <c r="J740" s="2" t="s">
        <v>28</v>
      </c>
      <c r="K740" s="2" t="s">
        <v>78</v>
      </c>
      <c r="L740" s="2" t="s">
        <v>11</v>
      </c>
      <c r="M740" s="2">
        <v>2</v>
      </c>
      <c r="N740" s="2" t="s">
        <v>12</v>
      </c>
      <c r="O740" s="2" t="s">
        <v>34</v>
      </c>
    </row>
    <row r="741" spans="1:15" x14ac:dyDescent="0.35">
      <c r="A741" s="4">
        <v>44297</v>
      </c>
      <c r="B741" s="2" t="s">
        <v>18</v>
      </c>
      <c r="C741" s="2" t="s">
        <v>25</v>
      </c>
      <c r="D741" s="2" t="s">
        <v>5</v>
      </c>
      <c r="E741" s="2" t="s">
        <v>57</v>
      </c>
      <c r="F741" s="2" t="s">
        <v>4</v>
      </c>
      <c r="G741" s="2" t="s">
        <v>42</v>
      </c>
      <c r="H741" s="2">
        <v>1</v>
      </c>
      <c r="I741" s="2">
        <v>23</v>
      </c>
      <c r="J741" s="2" t="s">
        <v>28</v>
      </c>
      <c r="K741" s="2" t="s">
        <v>78</v>
      </c>
      <c r="L741" s="2" t="s">
        <v>12</v>
      </c>
      <c r="M741" s="2">
        <v>1</v>
      </c>
      <c r="N741" s="2" t="s">
        <v>12</v>
      </c>
      <c r="O741" s="2" t="s">
        <v>33</v>
      </c>
    </row>
    <row r="742" spans="1:15" x14ac:dyDescent="0.35">
      <c r="A742" s="4">
        <v>44297</v>
      </c>
      <c r="B742" s="2" t="s">
        <v>18</v>
      </c>
      <c r="C742" s="2" t="s">
        <v>25</v>
      </c>
      <c r="D742" s="2" t="s">
        <v>5</v>
      </c>
      <c r="E742" s="2" t="s">
        <v>57</v>
      </c>
      <c r="F742" s="2" t="s">
        <v>4</v>
      </c>
      <c r="G742" s="2" t="s">
        <v>42</v>
      </c>
      <c r="H742" s="2">
        <v>1</v>
      </c>
      <c r="I742" s="2">
        <v>24</v>
      </c>
      <c r="J742" s="2" t="s">
        <v>28</v>
      </c>
      <c r="K742" s="2" t="s">
        <v>78</v>
      </c>
      <c r="L742" s="2" t="s">
        <v>12</v>
      </c>
      <c r="M742" s="2">
        <v>2</v>
      </c>
      <c r="N742" s="2" t="s">
        <v>12</v>
      </c>
      <c r="O742" s="2" t="s">
        <v>35</v>
      </c>
    </row>
    <row r="743" spans="1:15" x14ac:dyDescent="0.35">
      <c r="A743" s="4">
        <v>44297</v>
      </c>
      <c r="B743" s="2" t="s">
        <v>18</v>
      </c>
      <c r="C743" s="2" t="s">
        <v>25</v>
      </c>
      <c r="D743" s="2" t="s">
        <v>5</v>
      </c>
      <c r="E743" s="2" t="s">
        <v>57</v>
      </c>
      <c r="F743" s="2" t="s">
        <v>4</v>
      </c>
      <c r="G743" s="2" t="s">
        <v>42</v>
      </c>
      <c r="H743" s="2">
        <v>1</v>
      </c>
      <c r="I743" s="2">
        <v>25</v>
      </c>
      <c r="J743" s="2" t="s">
        <v>28</v>
      </c>
      <c r="K743" s="2" t="s">
        <v>78</v>
      </c>
      <c r="L743" s="2" t="s">
        <v>12</v>
      </c>
      <c r="M743" s="2">
        <v>1</v>
      </c>
      <c r="N743" s="2" t="s">
        <v>12</v>
      </c>
      <c r="O743" s="2" t="s">
        <v>33</v>
      </c>
    </row>
    <row r="744" spans="1:15" x14ac:dyDescent="0.35">
      <c r="A744" s="4">
        <v>44297</v>
      </c>
      <c r="B744" s="2" t="s">
        <v>18</v>
      </c>
      <c r="C744" s="2" t="s">
        <v>25</v>
      </c>
      <c r="D744" s="2" t="s">
        <v>5</v>
      </c>
      <c r="E744" s="2" t="s">
        <v>57</v>
      </c>
      <c r="F744" s="2" t="s">
        <v>4</v>
      </c>
      <c r="G744" s="2" t="s">
        <v>42</v>
      </c>
      <c r="H744" s="2">
        <v>2</v>
      </c>
      <c r="I744" s="2">
        <v>38</v>
      </c>
      <c r="J744" s="2" t="s">
        <v>28</v>
      </c>
      <c r="K744" s="2" t="s">
        <v>78</v>
      </c>
      <c r="L744" s="2" t="s">
        <v>11</v>
      </c>
      <c r="M744" s="2">
        <v>1</v>
      </c>
      <c r="N744" s="2" t="s">
        <v>11</v>
      </c>
      <c r="O744" s="2" t="s">
        <v>33</v>
      </c>
    </row>
    <row r="745" spans="1:15" x14ac:dyDescent="0.35">
      <c r="A745" s="4">
        <v>44297</v>
      </c>
      <c r="B745" s="2" t="s">
        <v>18</v>
      </c>
      <c r="C745" s="2" t="s">
        <v>25</v>
      </c>
      <c r="D745" s="2" t="s">
        <v>5</v>
      </c>
      <c r="E745" s="2" t="s">
        <v>57</v>
      </c>
      <c r="F745" s="2" t="s">
        <v>4</v>
      </c>
      <c r="G745" s="2" t="s">
        <v>42</v>
      </c>
      <c r="H745" s="2">
        <v>2</v>
      </c>
      <c r="I745" s="2">
        <v>27</v>
      </c>
      <c r="J745" s="2" t="s">
        <v>28</v>
      </c>
      <c r="K745" s="2" t="s">
        <v>78</v>
      </c>
      <c r="L745" s="2" t="s">
        <v>11</v>
      </c>
      <c r="M745" s="2">
        <v>1</v>
      </c>
      <c r="N745" s="2" t="s">
        <v>12</v>
      </c>
      <c r="O745" s="2" t="s">
        <v>33</v>
      </c>
    </row>
    <row r="746" spans="1:15" x14ac:dyDescent="0.35">
      <c r="A746" s="4">
        <v>44297</v>
      </c>
      <c r="B746" s="2" t="s">
        <v>18</v>
      </c>
      <c r="C746" s="2" t="s">
        <v>25</v>
      </c>
      <c r="D746" s="2" t="s">
        <v>5</v>
      </c>
      <c r="E746" s="2" t="s">
        <v>57</v>
      </c>
      <c r="F746" s="2" t="s">
        <v>4</v>
      </c>
      <c r="G746" s="2" t="s">
        <v>42</v>
      </c>
      <c r="H746" s="2">
        <v>2</v>
      </c>
      <c r="I746" s="2">
        <v>28</v>
      </c>
      <c r="J746" s="2" t="s">
        <v>28</v>
      </c>
      <c r="K746" s="2" t="s">
        <v>78</v>
      </c>
      <c r="L746" s="2" t="s">
        <v>11</v>
      </c>
      <c r="M746" s="2">
        <v>1</v>
      </c>
      <c r="N746" s="2" t="s">
        <v>12</v>
      </c>
      <c r="O746" s="2" t="s">
        <v>34</v>
      </c>
    </row>
    <row r="747" spans="1:15" x14ac:dyDescent="0.35">
      <c r="A747" s="4">
        <v>44297</v>
      </c>
      <c r="B747" s="2" t="s">
        <v>18</v>
      </c>
      <c r="C747" s="2" t="s">
        <v>25</v>
      </c>
      <c r="D747" s="2" t="s">
        <v>5</v>
      </c>
      <c r="E747" s="2" t="s">
        <v>57</v>
      </c>
      <c r="F747" s="2" t="s">
        <v>4</v>
      </c>
      <c r="G747" s="2" t="s">
        <v>42</v>
      </c>
      <c r="H747" s="2">
        <v>2</v>
      </c>
      <c r="I747" s="2">
        <v>29</v>
      </c>
      <c r="J747" s="2" t="s">
        <v>28</v>
      </c>
      <c r="K747" s="2" t="s">
        <v>78</v>
      </c>
      <c r="L747" s="2" t="s">
        <v>11</v>
      </c>
      <c r="M747" s="2">
        <v>1</v>
      </c>
      <c r="N747" s="2" t="s">
        <v>12</v>
      </c>
      <c r="O747" s="2" t="s">
        <v>33</v>
      </c>
    </row>
    <row r="748" spans="1:15" x14ac:dyDescent="0.35">
      <c r="A748" s="4">
        <v>44297</v>
      </c>
      <c r="B748" s="2" t="s">
        <v>18</v>
      </c>
      <c r="C748" s="2" t="s">
        <v>25</v>
      </c>
      <c r="D748" s="2" t="s">
        <v>5</v>
      </c>
      <c r="E748" s="2" t="s">
        <v>57</v>
      </c>
      <c r="F748" s="2" t="s">
        <v>4</v>
      </c>
      <c r="G748" s="2" t="s">
        <v>42</v>
      </c>
      <c r="H748" s="2">
        <v>2</v>
      </c>
      <c r="I748" s="2">
        <v>30</v>
      </c>
      <c r="J748" s="2" t="s">
        <v>28</v>
      </c>
      <c r="K748" s="2" t="s">
        <v>78</v>
      </c>
      <c r="L748" s="2" t="s">
        <v>12</v>
      </c>
      <c r="M748" s="2">
        <v>1</v>
      </c>
      <c r="N748" s="2" t="s">
        <v>12</v>
      </c>
      <c r="O748" s="2" t="s">
        <v>34</v>
      </c>
    </row>
    <row r="749" spans="1:15" x14ac:dyDescent="0.35">
      <c r="A749" s="4">
        <v>44297</v>
      </c>
      <c r="B749" s="2" t="s">
        <v>18</v>
      </c>
      <c r="C749" s="2" t="s">
        <v>25</v>
      </c>
      <c r="D749" s="2" t="s">
        <v>5</v>
      </c>
      <c r="E749" s="2" t="s">
        <v>57</v>
      </c>
      <c r="F749" s="2" t="s">
        <v>4</v>
      </c>
      <c r="G749" s="2" t="s">
        <v>42</v>
      </c>
      <c r="H749" s="2">
        <v>2</v>
      </c>
      <c r="I749" s="2">
        <v>31</v>
      </c>
      <c r="J749" s="2" t="s">
        <v>28</v>
      </c>
      <c r="K749" s="2" t="s">
        <v>78</v>
      </c>
      <c r="L749" s="2" t="s">
        <v>12</v>
      </c>
      <c r="M749" s="2">
        <v>1</v>
      </c>
      <c r="N749" s="2" t="s">
        <v>11</v>
      </c>
      <c r="O749" s="2" t="s">
        <v>34</v>
      </c>
    </row>
    <row r="750" spans="1:15" hidden="1" x14ac:dyDescent="0.35">
      <c r="A750" s="4">
        <v>44297</v>
      </c>
      <c r="B750" s="2" t="s">
        <v>18</v>
      </c>
      <c r="C750" s="2" t="s">
        <v>25</v>
      </c>
      <c r="D750" s="2" t="s">
        <v>5</v>
      </c>
      <c r="E750" s="2" t="s">
        <v>57</v>
      </c>
      <c r="F750" s="2" t="s">
        <v>4</v>
      </c>
      <c r="G750" s="2" t="s">
        <v>42</v>
      </c>
      <c r="H750" s="2">
        <v>2</v>
      </c>
      <c r="I750" s="2">
        <v>32</v>
      </c>
      <c r="J750" s="2" t="s">
        <v>28</v>
      </c>
      <c r="K750" s="2" t="s">
        <v>78</v>
      </c>
      <c r="L750" s="2" t="s">
        <v>12</v>
      </c>
      <c r="M750" s="2">
        <v>1</v>
      </c>
      <c r="N750" s="2" t="s">
        <v>40</v>
      </c>
      <c r="O750" s="2" t="s">
        <v>40</v>
      </c>
    </row>
    <row r="751" spans="1:15" x14ac:dyDescent="0.35">
      <c r="A751" s="4">
        <v>44297</v>
      </c>
      <c r="B751" s="2" t="s">
        <v>18</v>
      </c>
      <c r="C751" s="2" t="s">
        <v>25</v>
      </c>
      <c r="D751" s="2" t="s">
        <v>5</v>
      </c>
      <c r="E751" s="2" t="s">
        <v>57</v>
      </c>
      <c r="F751" s="2" t="s">
        <v>4</v>
      </c>
      <c r="G751" s="2" t="s">
        <v>42</v>
      </c>
      <c r="H751" s="2">
        <v>2</v>
      </c>
      <c r="I751" s="2">
        <v>33</v>
      </c>
      <c r="J751" s="2" t="s">
        <v>28</v>
      </c>
      <c r="K751" s="2" t="s">
        <v>78</v>
      </c>
      <c r="L751" s="2" t="s">
        <v>12</v>
      </c>
      <c r="M751" s="2">
        <v>1</v>
      </c>
      <c r="N751" s="2" t="s">
        <v>12</v>
      </c>
      <c r="O751" s="2" t="s">
        <v>33</v>
      </c>
    </row>
    <row r="752" spans="1:15" x14ac:dyDescent="0.35">
      <c r="A752" s="4">
        <v>44297</v>
      </c>
      <c r="B752" s="2" t="s">
        <v>18</v>
      </c>
      <c r="C752" s="2" t="s">
        <v>25</v>
      </c>
      <c r="D752" s="2" t="s">
        <v>5</v>
      </c>
      <c r="E752" s="2" t="s">
        <v>57</v>
      </c>
      <c r="F752" s="2" t="s">
        <v>4</v>
      </c>
      <c r="G752" s="2" t="s">
        <v>42</v>
      </c>
      <c r="H752" s="2">
        <v>2</v>
      </c>
      <c r="I752" s="2">
        <v>34</v>
      </c>
      <c r="J752" s="2" t="s">
        <v>28</v>
      </c>
      <c r="K752" s="2" t="s">
        <v>78</v>
      </c>
      <c r="L752" s="2" t="s">
        <v>12</v>
      </c>
      <c r="M752" s="2">
        <v>1</v>
      </c>
      <c r="N752" s="2" t="s">
        <v>11</v>
      </c>
      <c r="O752" s="2" t="s">
        <v>34</v>
      </c>
    </row>
    <row r="753" spans="1:15" x14ac:dyDescent="0.35">
      <c r="A753" s="4">
        <v>44297</v>
      </c>
      <c r="B753" s="2" t="s">
        <v>18</v>
      </c>
      <c r="C753" s="2" t="s">
        <v>25</v>
      </c>
      <c r="D753" s="2" t="s">
        <v>5</v>
      </c>
      <c r="E753" s="2" t="s">
        <v>57</v>
      </c>
      <c r="F753" s="2" t="s">
        <v>4</v>
      </c>
      <c r="G753" s="2" t="s">
        <v>42</v>
      </c>
      <c r="H753" s="2">
        <v>2</v>
      </c>
      <c r="I753" s="2">
        <v>43</v>
      </c>
      <c r="J753" s="2" t="s">
        <v>28</v>
      </c>
      <c r="K753" s="2" t="s">
        <v>78</v>
      </c>
      <c r="L753" s="2" t="s">
        <v>11</v>
      </c>
      <c r="M753" s="2">
        <v>2</v>
      </c>
      <c r="N753" s="2" t="s">
        <v>11</v>
      </c>
      <c r="O753" s="2" t="s">
        <v>33</v>
      </c>
    </row>
    <row r="754" spans="1:15" x14ac:dyDescent="0.35">
      <c r="A754" s="4">
        <v>44297</v>
      </c>
      <c r="B754" s="2" t="s">
        <v>18</v>
      </c>
      <c r="C754" s="2" t="s">
        <v>25</v>
      </c>
      <c r="D754" s="2" t="s">
        <v>5</v>
      </c>
      <c r="E754" s="2" t="s">
        <v>57</v>
      </c>
      <c r="F754" s="2" t="s">
        <v>4</v>
      </c>
      <c r="G754" s="2" t="s">
        <v>42</v>
      </c>
      <c r="H754" s="2">
        <v>2</v>
      </c>
      <c r="I754" s="2">
        <v>36</v>
      </c>
      <c r="J754" s="2" t="s">
        <v>28</v>
      </c>
      <c r="K754" s="2" t="s">
        <v>78</v>
      </c>
      <c r="L754" s="2" t="s">
        <v>11</v>
      </c>
      <c r="M754" s="2">
        <v>2</v>
      </c>
      <c r="N754" s="2" t="s">
        <v>12</v>
      </c>
      <c r="O754" s="2" t="s">
        <v>34</v>
      </c>
    </row>
    <row r="755" spans="1:15" x14ac:dyDescent="0.35">
      <c r="A755" s="4">
        <v>44297</v>
      </c>
      <c r="B755" s="2" t="s">
        <v>18</v>
      </c>
      <c r="C755" s="2" t="s">
        <v>25</v>
      </c>
      <c r="D755" s="2" t="s">
        <v>5</v>
      </c>
      <c r="E755" s="2" t="s">
        <v>57</v>
      </c>
      <c r="F755" s="2" t="s">
        <v>4</v>
      </c>
      <c r="G755" s="2" t="s">
        <v>42</v>
      </c>
      <c r="H755" s="2">
        <v>2</v>
      </c>
      <c r="I755" s="2">
        <v>46</v>
      </c>
      <c r="J755" s="2" t="s">
        <v>28</v>
      </c>
      <c r="K755" s="2" t="s">
        <v>78</v>
      </c>
      <c r="L755" s="2" t="s">
        <v>11</v>
      </c>
      <c r="M755" s="2">
        <v>2</v>
      </c>
      <c r="N755" s="2" t="s">
        <v>11</v>
      </c>
      <c r="O755" s="2" t="s">
        <v>33</v>
      </c>
    </row>
    <row r="756" spans="1:15" x14ac:dyDescent="0.35">
      <c r="A756" s="4">
        <v>44297</v>
      </c>
      <c r="B756" s="2" t="s">
        <v>18</v>
      </c>
      <c r="C756" s="2" t="s">
        <v>25</v>
      </c>
      <c r="D756" s="2" t="s">
        <v>5</v>
      </c>
      <c r="E756" s="2" t="s">
        <v>57</v>
      </c>
      <c r="F756" s="2" t="s">
        <v>4</v>
      </c>
      <c r="G756" s="2" t="s">
        <v>42</v>
      </c>
      <c r="H756" s="2">
        <v>3</v>
      </c>
      <c r="I756" s="2">
        <v>56</v>
      </c>
      <c r="J756" s="2" t="s">
        <v>28</v>
      </c>
      <c r="K756" s="2" t="s">
        <v>78</v>
      </c>
      <c r="L756" s="2" t="s">
        <v>11</v>
      </c>
      <c r="M756" s="2">
        <v>1</v>
      </c>
      <c r="N756" s="2" t="s">
        <v>11</v>
      </c>
      <c r="O756" s="2" t="s">
        <v>33</v>
      </c>
    </row>
    <row r="757" spans="1:15" x14ac:dyDescent="0.35">
      <c r="A757" s="4">
        <v>44297</v>
      </c>
      <c r="B757" s="2" t="s">
        <v>18</v>
      </c>
      <c r="C757" s="2" t="s">
        <v>25</v>
      </c>
      <c r="D757" s="2" t="s">
        <v>5</v>
      </c>
      <c r="E757" s="2" t="s">
        <v>57</v>
      </c>
      <c r="F757" s="2" t="s">
        <v>4</v>
      </c>
      <c r="G757" s="2" t="s">
        <v>42</v>
      </c>
      <c r="H757" s="2">
        <v>2</v>
      </c>
      <c r="I757" s="2">
        <v>39</v>
      </c>
      <c r="J757" s="2" t="s">
        <v>28</v>
      </c>
      <c r="K757" s="2" t="s">
        <v>78</v>
      </c>
      <c r="L757" s="2" t="s">
        <v>12</v>
      </c>
      <c r="M757" s="2">
        <v>1</v>
      </c>
      <c r="N757" s="2" t="s">
        <v>12</v>
      </c>
      <c r="O757" s="2" t="s">
        <v>33</v>
      </c>
    </row>
    <row r="758" spans="1:15" x14ac:dyDescent="0.35">
      <c r="A758" s="4">
        <v>44297</v>
      </c>
      <c r="B758" s="2" t="s">
        <v>18</v>
      </c>
      <c r="C758" s="2" t="s">
        <v>25</v>
      </c>
      <c r="D758" s="2" t="s">
        <v>5</v>
      </c>
      <c r="E758" s="2" t="s">
        <v>57</v>
      </c>
      <c r="F758" s="2" t="s">
        <v>4</v>
      </c>
      <c r="G758" s="2" t="s">
        <v>42</v>
      </c>
      <c r="H758" s="2">
        <v>2</v>
      </c>
      <c r="I758" s="2">
        <v>40</v>
      </c>
      <c r="J758" s="2" t="s">
        <v>28</v>
      </c>
      <c r="K758" s="2" t="s">
        <v>78</v>
      </c>
      <c r="L758" s="2" t="s">
        <v>12</v>
      </c>
      <c r="M758" s="2">
        <v>1</v>
      </c>
      <c r="N758" s="2" t="s">
        <v>12</v>
      </c>
      <c r="O758" s="2" t="s">
        <v>35</v>
      </c>
    </row>
    <row r="759" spans="1:15" x14ac:dyDescent="0.35">
      <c r="A759" s="4">
        <v>44297</v>
      </c>
      <c r="B759" s="2" t="s">
        <v>18</v>
      </c>
      <c r="C759" s="2" t="s">
        <v>25</v>
      </c>
      <c r="D759" s="2" t="s">
        <v>5</v>
      </c>
      <c r="E759" s="2" t="s">
        <v>57</v>
      </c>
      <c r="F759" s="2" t="s">
        <v>4</v>
      </c>
      <c r="G759" s="2" t="s">
        <v>42</v>
      </c>
      <c r="H759" s="2">
        <v>2</v>
      </c>
      <c r="I759" s="2">
        <v>41</v>
      </c>
      <c r="J759" s="2" t="s">
        <v>28</v>
      </c>
      <c r="K759" s="2" t="s">
        <v>78</v>
      </c>
      <c r="L759" s="2" t="s">
        <v>12</v>
      </c>
      <c r="M759" s="2">
        <v>2</v>
      </c>
      <c r="N759" s="2" t="s">
        <v>11</v>
      </c>
      <c r="O759" s="2" t="s">
        <v>34</v>
      </c>
    </row>
    <row r="760" spans="1:15" x14ac:dyDescent="0.35">
      <c r="A760" s="4">
        <v>44297</v>
      </c>
      <c r="B760" s="2" t="s">
        <v>18</v>
      </c>
      <c r="C760" s="2" t="s">
        <v>25</v>
      </c>
      <c r="D760" s="2" t="s">
        <v>5</v>
      </c>
      <c r="E760" s="2" t="s">
        <v>57</v>
      </c>
      <c r="F760" s="2" t="s">
        <v>4</v>
      </c>
      <c r="G760" s="2" t="s">
        <v>42</v>
      </c>
      <c r="H760" s="2">
        <v>2</v>
      </c>
      <c r="I760" s="2">
        <v>42</v>
      </c>
      <c r="J760" s="2" t="s">
        <v>28</v>
      </c>
      <c r="K760" s="2" t="s">
        <v>78</v>
      </c>
      <c r="L760" s="2" t="s">
        <v>12</v>
      </c>
      <c r="M760" s="2">
        <v>1</v>
      </c>
      <c r="N760" s="2" t="s">
        <v>11</v>
      </c>
      <c r="O760" s="2" t="s">
        <v>35</v>
      </c>
    </row>
    <row r="761" spans="1:15" x14ac:dyDescent="0.35">
      <c r="A761" s="4">
        <v>44297</v>
      </c>
      <c r="B761" s="2" t="s">
        <v>18</v>
      </c>
      <c r="C761" s="2" t="s">
        <v>25</v>
      </c>
      <c r="D761" s="2" t="s">
        <v>5</v>
      </c>
      <c r="E761" s="2" t="s">
        <v>57</v>
      </c>
      <c r="F761" s="2" t="s">
        <v>4</v>
      </c>
      <c r="G761" s="2" t="s">
        <v>42</v>
      </c>
      <c r="H761" s="2">
        <v>3</v>
      </c>
      <c r="I761" s="2">
        <v>66</v>
      </c>
      <c r="J761" s="2" t="s">
        <v>28</v>
      </c>
      <c r="K761" s="2" t="s">
        <v>78</v>
      </c>
      <c r="L761" s="2" t="s">
        <v>11</v>
      </c>
      <c r="M761" s="2">
        <v>2</v>
      </c>
      <c r="N761" s="2" t="s">
        <v>11</v>
      </c>
      <c r="O761" s="2" t="s">
        <v>33</v>
      </c>
    </row>
    <row r="762" spans="1:15" x14ac:dyDescent="0.35">
      <c r="A762" s="4">
        <v>44297</v>
      </c>
      <c r="B762" s="2" t="s">
        <v>18</v>
      </c>
      <c r="C762" s="2" t="s">
        <v>25</v>
      </c>
      <c r="D762" s="2" t="s">
        <v>5</v>
      </c>
      <c r="E762" s="2" t="s">
        <v>57</v>
      </c>
      <c r="F762" s="2" t="s">
        <v>4</v>
      </c>
      <c r="G762" s="2" t="s">
        <v>42</v>
      </c>
      <c r="H762" s="2">
        <v>3</v>
      </c>
      <c r="I762" s="2">
        <v>67</v>
      </c>
      <c r="J762" s="2" t="s">
        <v>28</v>
      </c>
      <c r="K762" s="2" t="s">
        <v>78</v>
      </c>
      <c r="L762" s="2" t="s">
        <v>11</v>
      </c>
      <c r="M762" s="2">
        <v>1</v>
      </c>
      <c r="N762" s="2" t="s">
        <v>11</v>
      </c>
      <c r="O762" s="2" t="s">
        <v>33</v>
      </c>
    </row>
    <row r="763" spans="1:15" hidden="1" x14ac:dyDescent="0.35">
      <c r="A763" s="4">
        <v>44297</v>
      </c>
      <c r="B763" s="2" t="s">
        <v>18</v>
      </c>
      <c r="C763" s="2" t="s">
        <v>25</v>
      </c>
      <c r="D763" s="2" t="s">
        <v>5</v>
      </c>
      <c r="E763" s="2" t="s">
        <v>57</v>
      </c>
      <c r="F763" s="2" t="s">
        <v>4</v>
      </c>
      <c r="G763" s="2" t="s">
        <v>42</v>
      </c>
      <c r="H763" s="2">
        <v>2</v>
      </c>
      <c r="I763" s="2">
        <v>45</v>
      </c>
      <c r="J763" s="2" t="s">
        <v>28</v>
      </c>
      <c r="K763" s="2" t="s">
        <v>78</v>
      </c>
      <c r="L763" s="2" t="s">
        <v>11</v>
      </c>
      <c r="M763" s="2">
        <v>2</v>
      </c>
      <c r="N763" s="2" t="s">
        <v>40</v>
      </c>
      <c r="O763" s="2" t="s">
        <v>40</v>
      </c>
    </row>
    <row r="764" spans="1:15" x14ac:dyDescent="0.35">
      <c r="A764" s="4">
        <v>44297</v>
      </c>
      <c r="B764" s="2" t="s">
        <v>18</v>
      </c>
      <c r="C764" s="2" t="s">
        <v>25</v>
      </c>
      <c r="D764" s="2" t="s">
        <v>5</v>
      </c>
      <c r="E764" s="2" t="s">
        <v>57</v>
      </c>
      <c r="F764" s="2" t="s">
        <v>4</v>
      </c>
      <c r="G764" s="2" t="s">
        <v>42</v>
      </c>
      <c r="H764" s="2">
        <v>1</v>
      </c>
      <c r="I764" s="2">
        <v>10</v>
      </c>
      <c r="J764" s="2" t="s">
        <v>28</v>
      </c>
      <c r="K764" s="2" t="s">
        <v>78</v>
      </c>
      <c r="L764" s="2" t="s">
        <v>11</v>
      </c>
      <c r="M764" s="2">
        <v>1</v>
      </c>
      <c r="N764" s="2" t="s">
        <v>11</v>
      </c>
      <c r="O764" s="2" t="s">
        <v>35</v>
      </c>
    </row>
    <row r="765" spans="1:15" x14ac:dyDescent="0.35">
      <c r="A765" s="4">
        <v>44297</v>
      </c>
      <c r="B765" s="2" t="s">
        <v>18</v>
      </c>
      <c r="C765" s="2" t="s">
        <v>25</v>
      </c>
      <c r="D765" s="2" t="s">
        <v>5</v>
      </c>
      <c r="E765" s="2" t="s">
        <v>57</v>
      </c>
      <c r="F765" s="2" t="s">
        <v>4</v>
      </c>
      <c r="G765" s="2" t="s">
        <v>42</v>
      </c>
      <c r="H765" s="2">
        <v>1</v>
      </c>
      <c r="I765" s="2">
        <v>17</v>
      </c>
      <c r="J765" s="2" t="s">
        <v>28</v>
      </c>
      <c r="K765" s="2" t="s">
        <v>78</v>
      </c>
      <c r="L765" s="2" t="s">
        <v>11</v>
      </c>
      <c r="M765" s="2">
        <v>2</v>
      </c>
      <c r="N765" s="2" t="s">
        <v>11</v>
      </c>
      <c r="O765" s="2" t="s">
        <v>35</v>
      </c>
    </row>
    <row r="766" spans="1:15" x14ac:dyDescent="0.35">
      <c r="A766" s="4">
        <v>44297</v>
      </c>
      <c r="B766" s="2" t="s">
        <v>18</v>
      </c>
      <c r="C766" s="2" t="s">
        <v>25</v>
      </c>
      <c r="D766" s="2" t="s">
        <v>5</v>
      </c>
      <c r="E766" s="2" t="s">
        <v>57</v>
      </c>
      <c r="F766" s="2" t="s">
        <v>4</v>
      </c>
      <c r="G766" s="2" t="s">
        <v>42</v>
      </c>
      <c r="H766" s="2">
        <v>2</v>
      </c>
      <c r="I766" s="2">
        <v>26</v>
      </c>
      <c r="J766" s="2" t="s">
        <v>28</v>
      </c>
      <c r="K766" s="2" t="s">
        <v>78</v>
      </c>
      <c r="L766" s="2" t="s">
        <v>11</v>
      </c>
      <c r="M766" s="2">
        <v>1</v>
      </c>
      <c r="N766" s="2" t="s">
        <v>11</v>
      </c>
      <c r="O766" s="2" t="s">
        <v>35</v>
      </c>
    </row>
    <row r="767" spans="1:15" x14ac:dyDescent="0.35">
      <c r="A767" s="4">
        <v>44297</v>
      </c>
      <c r="B767" s="2" t="s">
        <v>18</v>
      </c>
      <c r="C767" s="2" t="s">
        <v>25</v>
      </c>
      <c r="D767" s="2" t="s">
        <v>5</v>
      </c>
      <c r="E767" s="2" t="s">
        <v>57</v>
      </c>
      <c r="F767" s="2" t="s">
        <v>4</v>
      </c>
      <c r="G767" s="2" t="s">
        <v>42</v>
      </c>
      <c r="H767" s="2">
        <v>3</v>
      </c>
      <c r="I767" s="2">
        <v>49</v>
      </c>
      <c r="J767" s="2" t="s">
        <v>28</v>
      </c>
      <c r="K767" s="2" t="s">
        <v>78</v>
      </c>
      <c r="L767" s="2" t="s">
        <v>11</v>
      </c>
      <c r="M767" s="2">
        <v>2</v>
      </c>
      <c r="N767" s="2" t="s">
        <v>12</v>
      </c>
      <c r="O767" s="2" t="s">
        <v>33</v>
      </c>
    </row>
    <row r="768" spans="1:15" x14ac:dyDescent="0.35">
      <c r="A768" s="4">
        <v>44297</v>
      </c>
      <c r="B768" s="2" t="s">
        <v>18</v>
      </c>
      <c r="C768" s="2" t="s">
        <v>25</v>
      </c>
      <c r="D768" s="2" t="s">
        <v>5</v>
      </c>
      <c r="E768" s="2" t="s">
        <v>57</v>
      </c>
      <c r="F768" s="2" t="s">
        <v>4</v>
      </c>
      <c r="G768" s="2" t="s">
        <v>42</v>
      </c>
      <c r="H768" s="2">
        <v>3</v>
      </c>
      <c r="I768" s="2">
        <v>50</v>
      </c>
      <c r="J768" s="2" t="s">
        <v>28</v>
      </c>
      <c r="K768" s="2" t="s">
        <v>78</v>
      </c>
      <c r="L768" s="2" t="s">
        <v>11</v>
      </c>
      <c r="M768" s="2">
        <v>2</v>
      </c>
      <c r="N768" s="2" t="s">
        <v>12</v>
      </c>
      <c r="O768" s="2" t="s">
        <v>35</v>
      </c>
    </row>
    <row r="769" spans="1:15" x14ac:dyDescent="0.35">
      <c r="A769" s="4">
        <v>44297</v>
      </c>
      <c r="B769" s="2" t="s">
        <v>18</v>
      </c>
      <c r="C769" s="2" t="s">
        <v>25</v>
      </c>
      <c r="D769" s="2" t="s">
        <v>5</v>
      </c>
      <c r="E769" s="2" t="s">
        <v>57</v>
      </c>
      <c r="F769" s="2" t="s">
        <v>4</v>
      </c>
      <c r="G769" s="2" t="s">
        <v>42</v>
      </c>
      <c r="H769" s="2">
        <v>3</v>
      </c>
      <c r="I769" s="2">
        <v>51</v>
      </c>
      <c r="J769" s="2" t="s">
        <v>28</v>
      </c>
      <c r="K769" s="2" t="s">
        <v>78</v>
      </c>
      <c r="L769" s="2" t="s">
        <v>11</v>
      </c>
      <c r="M769" s="2">
        <v>2</v>
      </c>
      <c r="N769" s="2" t="s">
        <v>12</v>
      </c>
      <c r="O769" s="2" t="s">
        <v>35</v>
      </c>
    </row>
    <row r="770" spans="1:15" x14ac:dyDescent="0.35">
      <c r="A770" s="4">
        <v>44297</v>
      </c>
      <c r="B770" s="2" t="s">
        <v>18</v>
      </c>
      <c r="C770" s="2" t="s">
        <v>25</v>
      </c>
      <c r="D770" s="2" t="s">
        <v>5</v>
      </c>
      <c r="E770" s="2" t="s">
        <v>57</v>
      </c>
      <c r="F770" s="2" t="s">
        <v>4</v>
      </c>
      <c r="G770" s="2" t="s">
        <v>42</v>
      </c>
      <c r="H770" s="2">
        <v>3</v>
      </c>
      <c r="I770" s="2">
        <v>52</v>
      </c>
      <c r="J770" s="2" t="s">
        <v>28</v>
      </c>
      <c r="K770" s="2" t="s">
        <v>78</v>
      </c>
      <c r="L770" s="2" t="s">
        <v>12</v>
      </c>
      <c r="M770" s="2">
        <v>2</v>
      </c>
      <c r="N770" s="2" t="s">
        <v>11</v>
      </c>
      <c r="O770" s="2" t="s">
        <v>34</v>
      </c>
    </row>
    <row r="771" spans="1:15" x14ac:dyDescent="0.35">
      <c r="A771" s="4">
        <v>44297</v>
      </c>
      <c r="B771" s="2" t="s">
        <v>18</v>
      </c>
      <c r="C771" s="2" t="s">
        <v>25</v>
      </c>
      <c r="D771" s="2" t="s">
        <v>5</v>
      </c>
      <c r="E771" s="2" t="s">
        <v>57</v>
      </c>
      <c r="F771" s="2" t="s">
        <v>4</v>
      </c>
      <c r="G771" s="2" t="s">
        <v>42</v>
      </c>
      <c r="H771" s="2">
        <v>3</v>
      </c>
      <c r="I771" s="2">
        <v>53</v>
      </c>
      <c r="J771" s="2" t="s">
        <v>28</v>
      </c>
      <c r="K771" s="2" t="s">
        <v>78</v>
      </c>
      <c r="L771" s="2" t="s">
        <v>12</v>
      </c>
      <c r="M771" s="2">
        <v>1</v>
      </c>
      <c r="N771" s="2" t="s">
        <v>12</v>
      </c>
      <c r="O771" s="2" t="s">
        <v>34</v>
      </c>
    </row>
    <row r="772" spans="1:15" x14ac:dyDescent="0.35">
      <c r="A772" s="4">
        <v>44297</v>
      </c>
      <c r="B772" s="2" t="s">
        <v>18</v>
      </c>
      <c r="C772" s="2" t="s">
        <v>25</v>
      </c>
      <c r="D772" s="2" t="s">
        <v>5</v>
      </c>
      <c r="E772" s="2" t="s">
        <v>57</v>
      </c>
      <c r="F772" s="2" t="s">
        <v>4</v>
      </c>
      <c r="G772" s="2" t="s">
        <v>42</v>
      </c>
      <c r="H772" s="2">
        <v>3</v>
      </c>
      <c r="I772" s="2">
        <v>54</v>
      </c>
      <c r="J772" s="2" t="s">
        <v>28</v>
      </c>
      <c r="K772" s="2" t="s">
        <v>78</v>
      </c>
      <c r="L772" s="2" t="s">
        <v>12</v>
      </c>
      <c r="M772" s="2">
        <v>1</v>
      </c>
      <c r="N772" s="2" t="s">
        <v>12</v>
      </c>
      <c r="O772" s="2" t="s">
        <v>33</v>
      </c>
    </row>
    <row r="773" spans="1:15" x14ac:dyDescent="0.35">
      <c r="A773" s="4">
        <v>44297</v>
      </c>
      <c r="B773" s="2" t="s">
        <v>18</v>
      </c>
      <c r="C773" s="2" t="s">
        <v>25</v>
      </c>
      <c r="D773" s="2" t="s">
        <v>5</v>
      </c>
      <c r="E773" s="2" t="s">
        <v>57</v>
      </c>
      <c r="F773" s="2" t="s">
        <v>4</v>
      </c>
      <c r="G773" s="2" t="s">
        <v>42</v>
      </c>
      <c r="H773" s="2">
        <v>3</v>
      </c>
      <c r="I773" s="2">
        <v>55</v>
      </c>
      <c r="J773" s="2" t="s">
        <v>28</v>
      </c>
      <c r="K773" s="2" t="s">
        <v>78</v>
      </c>
      <c r="L773" s="2" t="s">
        <v>12</v>
      </c>
      <c r="M773" s="2">
        <v>1</v>
      </c>
      <c r="N773" s="2" t="s">
        <v>11</v>
      </c>
      <c r="O773" s="2" t="s">
        <v>35</v>
      </c>
    </row>
    <row r="774" spans="1:15" x14ac:dyDescent="0.35">
      <c r="A774" s="4">
        <v>44297</v>
      </c>
      <c r="B774" s="2" t="s">
        <v>18</v>
      </c>
      <c r="C774" s="2" t="s">
        <v>25</v>
      </c>
      <c r="D774" s="2" t="s">
        <v>5</v>
      </c>
      <c r="E774" s="2" t="s">
        <v>57</v>
      </c>
      <c r="F774" s="2" t="s">
        <v>4</v>
      </c>
      <c r="G774" s="2" t="s">
        <v>42</v>
      </c>
      <c r="H774" s="2">
        <v>2</v>
      </c>
      <c r="I774" s="2">
        <v>37</v>
      </c>
      <c r="J774" s="2" t="s">
        <v>28</v>
      </c>
      <c r="K774" s="2" t="s">
        <v>78</v>
      </c>
      <c r="L774" s="2" t="s">
        <v>11</v>
      </c>
      <c r="M774" s="2">
        <v>1</v>
      </c>
      <c r="N774" s="2" t="s">
        <v>11</v>
      </c>
      <c r="O774" s="2" t="s">
        <v>35</v>
      </c>
    </row>
    <row r="775" spans="1:15" x14ac:dyDescent="0.35">
      <c r="A775" s="4">
        <v>44297</v>
      </c>
      <c r="B775" s="2" t="s">
        <v>18</v>
      </c>
      <c r="C775" s="2" t="s">
        <v>25</v>
      </c>
      <c r="D775" s="2" t="s">
        <v>5</v>
      </c>
      <c r="E775" s="2" t="s">
        <v>57</v>
      </c>
      <c r="F775" s="2" t="s">
        <v>4</v>
      </c>
      <c r="G775" s="2" t="s">
        <v>42</v>
      </c>
      <c r="H775" s="2">
        <v>2</v>
      </c>
      <c r="I775" s="2">
        <v>44</v>
      </c>
      <c r="J775" s="2" t="s">
        <v>28</v>
      </c>
      <c r="K775" s="2" t="s">
        <v>78</v>
      </c>
      <c r="L775" s="2" t="s">
        <v>11</v>
      </c>
      <c r="M775" s="2">
        <v>1</v>
      </c>
      <c r="N775" s="2" t="s">
        <v>11</v>
      </c>
      <c r="O775" s="2" t="s">
        <v>35</v>
      </c>
    </row>
    <row r="776" spans="1:15" x14ac:dyDescent="0.35">
      <c r="A776" s="4">
        <v>44297</v>
      </c>
      <c r="B776" s="2" t="s">
        <v>18</v>
      </c>
      <c r="C776" s="2" t="s">
        <v>25</v>
      </c>
      <c r="D776" s="2" t="s">
        <v>5</v>
      </c>
      <c r="E776" s="2" t="s">
        <v>57</v>
      </c>
      <c r="F776" s="2" t="s">
        <v>4</v>
      </c>
      <c r="G776" s="2" t="s">
        <v>42</v>
      </c>
      <c r="H776" s="2">
        <v>3</v>
      </c>
      <c r="I776" s="2">
        <v>48</v>
      </c>
      <c r="J776" s="2" t="s">
        <v>28</v>
      </c>
      <c r="K776" s="2" t="s">
        <v>78</v>
      </c>
      <c r="L776" s="2" t="s">
        <v>11</v>
      </c>
      <c r="M776" s="2">
        <v>1</v>
      </c>
      <c r="N776" s="2" t="s">
        <v>11</v>
      </c>
      <c r="O776" s="2" t="s">
        <v>35</v>
      </c>
    </row>
    <row r="777" spans="1:15" x14ac:dyDescent="0.35">
      <c r="A777" s="4">
        <v>44297</v>
      </c>
      <c r="B777" s="2" t="s">
        <v>18</v>
      </c>
      <c r="C777" s="2" t="s">
        <v>25</v>
      </c>
      <c r="D777" s="2" t="s">
        <v>5</v>
      </c>
      <c r="E777" s="2" t="s">
        <v>57</v>
      </c>
      <c r="F777" s="2" t="s">
        <v>4</v>
      </c>
      <c r="G777" s="2" t="s">
        <v>42</v>
      </c>
      <c r="H777" s="2">
        <v>3</v>
      </c>
      <c r="I777" s="2">
        <v>59</v>
      </c>
      <c r="J777" s="2" t="s">
        <v>28</v>
      </c>
      <c r="K777" s="2" t="s">
        <v>78</v>
      </c>
      <c r="L777" s="2" t="s">
        <v>11</v>
      </c>
      <c r="M777" s="2">
        <v>2</v>
      </c>
      <c r="N777" s="2" t="s">
        <v>12</v>
      </c>
      <c r="O777" s="2" t="s">
        <v>35</v>
      </c>
    </row>
    <row r="778" spans="1:15" x14ac:dyDescent="0.35">
      <c r="A778" s="4">
        <v>44297</v>
      </c>
      <c r="B778" s="2" t="s">
        <v>18</v>
      </c>
      <c r="C778" s="2" t="s">
        <v>25</v>
      </c>
      <c r="D778" s="2" t="s">
        <v>5</v>
      </c>
      <c r="E778" s="2" t="s">
        <v>57</v>
      </c>
      <c r="F778" s="2" t="s">
        <v>4</v>
      </c>
      <c r="G778" s="2" t="s">
        <v>42</v>
      </c>
      <c r="H778" s="2">
        <v>3</v>
      </c>
      <c r="I778" s="2">
        <v>60</v>
      </c>
      <c r="J778" s="2" t="s">
        <v>28</v>
      </c>
      <c r="K778" s="2" t="s">
        <v>78</v>
      </c>
      <c r="L778" s="2" t="s">
        <v>12</v>
      </c>
      <c r="M778" s="2">
        <v>2</v>
      </c>
      <c r="N778" s="2" t="s">
        <v>11</v>
      </c>
      <c r="O778" s="2" t="s">
        <v>33</v>
      </c>
    </row>
    <row r="779" spans="1:15" x14ac:dyDescent="0.35">
      <c r="A779" s="4">
        <v>44297</v>
      </c>
      <c r="B779" s="2" t="s">
        <v>18</v>
      </c>
      <c r="C779" s="2" t="s">
        <v>25</v>
      </c>
      <c r="D779" s="2" t="s">
        <v>5</v>
      </c>
      <c r="E779" s="2" t="s">
        <v>57</v>
      </c>
      <c r="F779" s="2" t="s">
        <v>4</v>
      </c>
      <c r="G779" s="2" t="s">
        <v>42</v>
      </c>
      <c r="H779" s="2">
        <v>3</v>
      </c>
      <c r="I779" s="2">
        <v>61</v>
      </c>
      <c r="J779" s="2" t="s">
        <v>28</v>
      </c>
      <c r="K779" s="2" t="s">
        <v>78</v>
      </c>
      <c r="L779" s="2" t="s">
        <v>12</v>
      </c>
      <c r="M779" s="2">
        <v>2</v>
      </c>
      <c r="N779" s="2" t="s">
        <v>12</v>
      </c>
      <c r="O779" s="2" t="s">
        <v>33</v>
      </c>
    </row>
    <row r="780" spans="1:15" x14ac:dyDescent="0.35">
      <c r="A780" s="4">
        <v>44297</v>
      </c>
      <c r="B780" s="2" t="s">
        <v>18</v>
      </c>
      <c r="C780" s="2" t="s">
        <v>25</v>
      </c>
      <c r="D780" s="2" t="s">
        <v>5</v>
      </c>
      <c r="E780" s="2" t="s">
        <v>57</v>
      </c>
      <c r="F780" s="2" t="s">
        <v>4</v>
      </c>
      <c r="G780" s="2" t="s">
        <v>42</v>
      </c>
      <c r="H780" s="2">
        <v>3</v>
      </c>
      <c r="I780" s="2">
        <v>62</v>
      </c>
      <c r="J780" s="2" t="s">
        <v>28</v>
      </c>
      <c r="K780" s="2" t="s">
        <v>78</v>
      </c>
      <c r="L780" s="2" t="s">
        <v>12</v>
      </c>
      <c r="M780" s="2">
        <v>1</v>
      </c>
      <c r="N780" s="2" t="s">
        <v>11</v>
      </c>
      <c r="O780" s="2" t="s">
        <v>35</v>
      </c>
    </row>
    <row r="781" spans="1:15" x14ac:dyDescent="0.35">
      <c r="A781" s="4">
        <v>44297</v>
      </c>
      <c r="B781" s="2" t="s">
        <v>18</v>
      </c>
      <c r="C781" s="2" t="s">
        <v>25</v>
      </c>
      <c r="D781" s="2" t="s">
        <v>5</v>
      </c>
      <c r="E781" s="2" t="s">
        <v>57</v>
      </c>
      <c r="F781" s="2" t="s">
        <v>4</v>
      </c>
      <c r="G781" s="2" t="s">
        <v>42</v>
      </c>
      <c r="H781" s="2">
        <v>3</v>
      </c>
      <c r="I781" s="2">
        <v>63</v>
      </c>
      <c r="J781" s="2" t="s">
        <v>28</v>
      </c>
      <c r="K781" s="2" t="s">
        <v>78</v>
      </c>
      <c r="L781" s="2" t="s">
        <v>12</v>
      </c>
      <c r="M781" s="2">
        <v>1</v>
      </c>
      <c r="N781" s="2" t="s">
        <v>12</v>
      </c>
      <c r="O781" s="2" t="s">
        <v>35</v>
      </c>
    </row>
    <row r="782" spans="1:15" x14ac:dyDescent="0.35">
      <c r="A782" s="4">
        <v>44297</v>
      </c>
      <c r="B782" s="2" t="s">
        <v>18</v>
      </c>
      <c r="C782" s="2" t="s">
        <v>25</v>
      </c>
      <c r="D782" s="2" t="s">
        <v>5</v>
      </c>
      <c r="E782" s="2" t="s">
        <v>57</v>
      </c>
      <c r="F782" s="2" t="s">
        <v>4</v>
      </c>
      <c r="G782" s="2" t="s">
        <v>42</v>
      </c>
      <c r="H782" s="2">
        <v>3</v>
      </c>
      <c r="I782" s="2">
        <v>57</v>
      </c>
      <c r="J782" s="2" t="s">
        <v>28</v>
      </c>
      <c r="K782" s="2" t="s">
        <v>78</v>
      </c>
      <c r="L782" s="2" t="s">
        <v>11</v>
      </c>
      <c r="M782" s="2">
        <v>2</v>
      </c>
      <c r="N782" s="2" t="s">
        <v>11</v>
      </c>
      <c r="O782" s="2" t="s">
        <v>35</v>
      </c>
    </row>
    <row r="783" spans="1:15" x14ac:dyDescent="0.35">
      <c r="A783" s="4">
        <v>44297</v>
      </c>
      <c r="B783" s="2" t="s">
        <v>18</v>
      </c>
      <c r="C783" s="2" t="s">
        <v>25</v>
      </c>
      <c r="D783" s="2" t="s">
        <v>5</v>
      </c>
      <c r="E783" s="2" t="s">
        <v>57</v>
      </c>
      <c r="F783" s="2" t="s">
        <v>4</v>
      </c>
      <c r="G783" s="2" t="s">
        <v>42</v>
      </c>
      <c r="H783" s="2">
        <v>3</v>
      </c>
      <c r="I783" s="2">
        <v>65</v>
      </c>
      <c r="J783" s="2" t="s">
        <v>28</v>
      </c>
      <c r="K783" s="2" t="s">
        <v>78</v>
      </c>
      <c r="L783" s="2" t="s">
        <v>11</v>
      </c>
      <c r="M783" s="2">
        <v>2</v>
      </c>
      <c r="N783" s="2" t="s">
        <v>12</v>
      </c>
      <c r="O783" s="2" t="s">
        <v>34</v>
      </c>
    </row>
    <row r="784" spans="1:15" x14ac:dyDescent="0.35">
      <c r="A784" s="4">
        <v>44297</v>
      </c>
      <c r="B784" s="2" t="s">
        <v>18</v>
      </c>
      <c r="C784" s="2" t="s">
        <v>25</v>
      </c>
      <c r="D784" s="2" t="s">
        <v>5</v>
      </c>
      <c r="E784" s="2" t="s">
        <v>57</v>
      </c>
      <c r="F784" s="2" t="s">
        <v>4</v>
      </c>
      <c r="G784" s="2" t="s">
        <v>42</v>
      </c>
      <c r="H784" s="2">
        <v>3</v>
      </c>
      <c r="I784" s="2">
        <v>58</v>
      </c>
      <c r="J784" s="2" t="s">
        <v>28</v>
      </c>
      <c r="K784" s="2" t="s">
        <v>78</v>
      </c>
      <c r="L784" s="2" t="s">
        <v>11</v>
      </c>
      <c r="M784" s="2">
        <v>2</v>
      </c>
      <c r="N784" s="2" t="s">
        <v>11</v>
      </c>
      <c r="O784" s="2" t="s">
        <v>35</v>
      </c>
    </row>
    <row r="785" spans="1:15" x14ac:dyDescent="0.35">
      <c r="A785" s="4">
        <v>44297</v>
      </c>
      <c r="B785" s="2" t="s">
        <v>18</v>
      </c>
      <c r="C785" s="2" t="s">
        <v>25</v>
      </c>
      <c r="D785" s="2" t="s">
        <v>5</v>
      </c>
      <c r="E785" s="2" t="s">
        <v>57</v>
      </c>
      <c r="F785" s="2" t="s">
        <v>4</v>
      </c>
      <c r="G785" s="2" t="s">
        <v>42</v>
      </c>
      <c r="H785" s="2">
        <v>3</v>
      </c>
      <c r="I785" s="2">
        <v>64</v>
      </c>
      <c r="J785" s="2" t="s">
        <v>28</v>
      </c>
      <c r="K785" s="2" t="s">
        <v>78</v>
      </c>
      <c r="L785" s="2" t="s">
        <v>11</v>
      </c>
      <c r="M785" s="2">
        <v>1</v>
      </c>
      <c r="N785" s="2" t="s">
        <v>11</v>
      </c>
      <c r="O785" s="2" t="s">
        <v>35</v>
      </c>
    </row>
    <row r="786" spans="1:15" x14ac:dyDescent="0.35">
      <c r="A786" s="4">
        <v>44297</v>
      </c>
      <c r="B786" s="2" t="s">
        <v>18</v>
      </c>
      <c r="C786" s="2" t="s">
        <v>25</v>
      </c>
      <c r="D786" s="2" t="s">
        <v>5</v>
      </c>
      <c r="E786" s="2" t="s">
        <v>57</v>
      </c>
      <c r="F786" s="2" t="s">
        <v>4</v>
      </c>
      <c r="G786" s="2" t="s">
        <v>42</v>
      </c>
      <c r="H786" s="2">
        <v>3</v>
      </c>
      <c r="I786" s="2">
        <v>68</v>
      </c>
      <c r="J786" s="2" t="s">
        <v>28</v>
      </c>
      <c r="K786" s="2" t="s">
        <v>78</v>
      </c>
      <c r="L786" s="2" t="s">
        <v>12</v>
      </c>
      <c r="M786" s="2">
        <v>1</v>
      </c>
      <c r="N786" s="2" t="s">
        <v>11</v>
      </c>
      <c r="O786" s="2" t="s">
        <v>34</v>
      </c>
    </row>
    <row r="787" spans="1:15" x14ac:dyDescent="0.35">
      <c r="A787" s="4">
        <v>44175</v>
      </c>
      <c r="B787" s="2" t="s">
        <v>18</v>
      </c>
      <c r="C787" s="2" t="s">
        <v>25</v>
      </c>
      <c r="D787" s="2" t="s">
        <v>5</v>
      </c>
      <c r="E787" s="2" t="s">
        <v>57</v>
      </c>
      <c r="F787" s="2" t="s">
        <v>4</v>
      </c>
      <c r="G787" s="2" t="s">
        <v>53</v>
      </c>
      <c r="H787" s="2" t="s">
        <v>71</v>
      </c>
      <c r="I787" s="2" t="s">
        <v>72</v>
      </c>
      <c r="J787" s="2" t="s">
        <v>73</v>
      </c>
      <c r="K787" s="2" t="s">
        <v>77</v>
      </c>
      <c r="L787" s="2" t="s">
        <v>12</v>
      </c>
      <c r="M787" s="2">
        <v>2</v>
      </c>
      <c r="N787" s="2" t="s">
        <v>12</v>
      </c>
      <c r="O787" s="2" t="s">
        <v>33</v>
      </c>
    </row>
    <row r="788" spans="1:15" x14ac:dyDescent="0.35">
      <c r="A788" s="4">
        <v>44175</v>
      </c>
      <c r="B788" s="2" t="s">
        <v>18</v>
      </c>
      <c r="C788" s="2" t="s">
        <v>25</v>
      </c>
      <c r="D788" s="2" t="s">
        <v>5</v>
      </c>
      <c r="E788" s="2" t="s">
        <v>57</v>
      </c>
      <c r="F788" s="2" t="s">
        <v>4</v>
      </c>
      <c r="G788" s="2" t="s">
        <v>53</v>
      </c>
      <c r="H788" s="2">
        <v>1</v>
      </c>
      <c r="I788" s="2">
        <v>2</v>
      </c>
      <c r="J788" s="2" t="s">
        <v>73</v>
      </c>
      <c r="K788" s="2" t="s">
        <v>77</v>
      </c>
      <c r="L788" s="2" t="s">
        <v>12</v>
      </c>
      <c r="M788" s="2">
        <v>2</v>
      </c>
      <c r="N788" s="2" t="s">
        <v>12</v>
      </c>
      <c r="O788" s="2" t="s">
        <v>35</v>
      </c>
    </row>
    <row r="789" spans="1:15" x14ac:dyDescent="0.35">
      <c r="A789" s="4">
        <v>44175</v>
      </c>
      <c r="B789" s="2" t="s">
        <v>18</v>
      </c>
      <c r="C789" s="2" t="s">
        <v>25</v>
      </c>
      <c r="D789" s="2" t="s">
        <v>5</v>
      </c>
      <c r="E789" s="2" t="s">
        <v>57</v>
      </c>
      <c r="F789" s="2" t="s">
        <v>4</v>
      </c>
      <c r="G789" s="2" t="s">
        <v>53</v>
      </c>
      <c r="H789" s="2">
        <v>1</v>
      </c>
      <c r="I789" s="2">
        <v>3</v>
      </c>
      <c r="J789" s="2" t="s">
        <v>73</v>
      </c>
      <c r="K789" s="2" t="s">
        <v>77</v>
      </c>
      <c r="L789" s="2" t="s">
        <v>12</v>
      </c>
      <c r="M789" s="2">
        <v>2</v>
      </c>
      <c r="N789" s="2" t="s">
        <v>12</v>
      </c>
      <c r="O789" s="2" t="s">
        <v>35</v>
      </c>
    </row>
    <row r="790" spans="1:15" x14ac:dyDescent="0.35">
      <c r="A790" s="4">
        <v>44175</v>
      </c>
      <c r="B790" s="2" t="s">
        <v>18</v>
      </c>
      <c r="C790" s="2" t="s">
        <v>25</v>
      </c>
      <c r="D790" s="2" t="s">
        <v>5</v>
      </c>
      <c r="E790" s="2" t="s">
        <v>57</v>
      </c>
      <c r="F790" s="2" t="s">
        <v>4</v>
      </c>
      <c r="G790" s="2" t="s">
        <v>53</v>
      </c>
      <c r="H790" s="2">
        <v>1</v>
      </c>
      <c r="I790" s="2">
        <v>4</v>
      </c>
      <c r="J790" s="2" t="s">
        <v>73</v>
      </c>
      <c r="K790" s="2" t="s">
        <v>77</v>
      </c>
      <c r="L790" s="2" t="s">
        <v>12</v>
      </c>
      <c r="M790" s="2">
        <v>2</v>
      </c>
      <c r="N790" s="2" t="s">
        <v>11</v>
      </c>
      <c r="O790" s="2" t="s">
        <v>34</v>
      </c>
    </row>
    <row r="791" spans="1:15" x14ac:dyDescent="0.35">
      <c r="A791" s="4">
        <v>44175</v>
      </c>
      <c r="B791" s="2" t="s">
        <v>18</v>
      </c>
      <c r="C791" s="2" t="s">
        <v>25</v>
      </c>
      <c r="D791" s="2" t="s">
        <v>5</v>
      </c>
      <c r="E791" s="2" t="s">
        <v>57</v>
      </c>
      <c r="F791" s="2" t="s">
        <v>4</v>
      </c>
      <c r="G791" s="2" t="s">
        <v>53</v>
      </c>
      <c r="H791" s="2">
        <v>1</v>
      </c>
      <c r="I791" s="2">
        <v>5</v>
      </c>
      <c r="J791" s="2" t="s">
        <v>73</v>
      </c>
      <c r="K791" s="2" t="s">
        <v>77</v>
      </c>
      <c r="L791" s="2" t="s">
        <v>11</v>
      </c>
      <c r="M791" s="2">
        <v>1</v>
      </c>
      <c r="N791" s="2" t="s">
        <v>12</v>
      </c>
      <c r="O791" s="2" t="s">
        <v>35</v>
      </c>
    </row>
    <row r="792" spans="1:15" x14ac:dyDescent="0.35">
      <c r="A792" s="4">
        <v>44175</v>
      </c>
      <c r="B792" s="2" t="s">
        <v>18</v>
      </c>
      <c r="C792" s="2" t="s">
        <v>25</v>
      </c>
      <c r="D792" s="2" t="s">
        <v>5</v>
      </c>
      <c r="E792" s="2" t="s">
        <v>57</v>
      </c>
      <c r="F792" s="2" t="s">
        <v>4</v>
      </c>
      <c r="G792" s="2" t="s">
        <v>53</v>
      </c>
      <c r="H792" s="2">
        <v>1</v>
      </c>
      <c r="I792" s="2">
        <v>6</v>
      </c>
      <c r="J792" s="2" t="s">
        <v>73</v>
      </c>
      <c r="K792" s="2" t="s">
        <v>77</v>
      </c>
      <c r="L792" s="2" t="s">
        <v>11</v>
      </c>
      <c r="M792" s="2">
        <v>2</v>
      </c>
      <c r="N792" s="2" t="s">
        <v>12</v>
      </c>
      <c r="O792" s="2" t="s">
        <v>35</v>
      </c>
    </row>
    <row r="793" spans="1:15" x14ac:dyDescent="0.35">
      <c r="A793" s="4">
        <v>44175</v>
      </c>
      <c r="B793" s="2" t="s">
        <v>18</v>
      </c>
      <c r="C793" s="2" t="s">
        <v>25</v>
      </c>
      <c r="D793" s="2" t="s">
        <v>5</v>
      </c>
      <c r="E793" s="2" t="s">
        <v>57</v>
      </c>
      <c r="F793" s="2" t="s">
        <v>4</v>
      </c>
      <c r="G793" s="2" t="s">
        <v>53</v>
      </c>
      <c r="H793" s="2">
        <v>1</v>
      </c>
      <c r="I793" s="2">
        <v>7</v>
      </c>
      <c r="J793" s="2" t="s">
        <v>73</v>
      </c>
      <c r="K793" s="2" t="s">
        <v>77</v>
      </c>
      <c r="L793" s="2" t="s">
        <v>11</v>
      </c>
      <c r="M793" s="2">
        <v>1</v>
      </c>
      <c r="N793" s="2" t="s">
        <v>11</v>
      </c>
      <c r="O793" s="2" t="s">
        <v>35</v>
      </c>
    </row>
    <row r="794" spans="1:15" x14ac:dyDescent="0.35">
      <c r="A794" s="4">
        <v>44175</v>
      </c>
      <c r="B794" s="2" t="s">
        <v>18</v>
      </c>
      <c r="C794" s="2" t="s">
        <v>25</v>
      </c>
      <c r="D794" s="2" t="s">
        <v>5</v>
      </c>
      <c r="E794" s="2" t="s">
        <v>57</v>
      </c>
      <c r="F794" s="2" t="s">
        <v>4</v>
      </c>
      <c r="G794" s="2" t="s">
        <v>53</v>
      </c>
      <c r="H794" s="2">
        <v>1</v>
      </c>
      <c r="I794" s="2">
        <v>8</v>
      </c>
      <c r="J794" s="2" t="s">
        <v>73</v>
      </c>
      <c r="K794" s="2" t="s">
        <v>77</v>
      </c>
      <c r="L794" s="2" t="s">
        <v>11</v>
      </c>
      <c r="M794" s="2">
        <v>2</v>
      </c>
      <c r="N794" s="2" t="s">
        <v>12</v>
      </c>
      <c r="O794" s="2" t="s">
        <v>33</v>
      </c>
    </row>
    <row r="795" spans="1:15" x14ac:dyDescent="0.35">
      <c r="A795" s="4">
        <v>44175</v>
      </c>
      <c r="B795" s="2" t="s">
        <v>18</v>
      </c>
      <c r="C795" s="2" t="s">
        <v>25</v>
      </c>
      <c r="D795" s="2" t="s">
        <v>5</v>
      </c>
      <c r="E795" s="2" t="s">
        <v>57</v>
      </c>
      <c r="F795" s="2" t="s">
        <v>4</v>
      </c>
      <c r="G795" s="2" t="s">
        <v>53</v>
      </c>
      <c r="H795" s="2">
        <v>1</v>
      </c>
      <c r="I795" s="2">
        <v>9</v>
      </c>
      <c r="J795" s="2" t="s">
        <v>73</v>
      </c>
      <c r="K795" s="2" t="s">
        <v>77</v>
      </c>
      <c r="L795" s="2" t="s">
        <v>12</v>
      </c>
      <c r="M795" s="2">
        <v>2</v>
      </c>
      <c r="N795" s="2" t="s">
        <v>12</v>
      </c>
      <c r="O795" s="2" t="s">
        <v>33</v>
      </c>
    </row>
    <row r="796" spans="1:15" hidden="1" x14ac:dyDescent="0.35">
      <c r="A796" s="4">
        <v>44175</v>
      </c>
      <c r="B796" s="2" t="s">
        <v>18</v>
      </c>
      <c r="C796" s="2" t="s">
        <v>25</v>
      </c>
      <c r="D796" s="2" t="s">
        <v>5</v>
      </c>
      <c r="E796" s="2" t="s">
        <v>57</v>
      </c>
      <c r="F796" s="2" t="s">
        <v>4</v>
      </c>
      <c r="G796" s="2" t="s">
        <v>53</v>
      </c>
      <c r="H796" s="2">
        <v>1</v>
      </c>
      <c r="I796" s="2">
        <v>10</v>
      </c>
      <c r="J796" s="2" t="s">
        <v>73</v>
      </c>
      <c r="K796" s="2" t="s">
        <v>77</v>
      </c>
      <c r="L796" s="2" t="s">
        <v>12</v>
      </c>
      <c r="M796" s="2">
        <v>1</v>
      </c>
      <c r="N796" s="2" t="s">
        <v>40</v>
      </c>
      <c r="O796" s="2" t="s">
        <v>40</v>
      </c>
    </row>
    <row r="797" spans="1:15" x14ac:dyDescent="0.35">
      <c r="A797" s="4">
        <v>44175</v>
      </c>
      <c r="B797" s="2" t="s">
        <v>18</v>
      </c>
      <c r="C797" s="2" t="s">
        <v>25</v>
      </c>
      <c r="D797" s="2" t="s">
        <v>5</v>
      </c>
      <c r="E797" s="2" t="s">
        <v>57</v>
      </c>
      <c r="F797" s="2" t="s">
        <v>4</v>
      </c>
      <c r="G797" s="2" t="s">
        <v>53</v>
      </c>
      <c r="H797" s="2">
        <v>1</v>
      </c>
      <c r="I797" s="2">
        <v>11</v>
      </c>
      <c r="J797" s="2" t="s">
        <v>73</v>
      </c>
      <c r="K797" s="2" t="s">
        <v>77</v>
      </c>
      <c r="L797" s="2" t="s">
        <v>12</v>
      </c>
      <c r="M797" s="2">
        <v>2</v>
      </c>
      <c r="N797" s="2" t="s">
        <v>12</v>
      </c>
      <c r="O797" s="2" t="s">
        <v>35</v>
      </c>
    </row>
    <row r="798" spans="1:15" x14ac:dyDescent="0.35">
      <c r="A798" s="4">
        <v>44175</v>
      </c>
      <c r="B798" s="2" t="s">
        <v>18</v>
      </c>
      <c r="C798" s="2" t="s">
        <v>25</v>
      </c>
      <c r="D798" s="2" t="s">
        <v>5</v>
      </c>
      <c r="E798" s="2" t="s">
        <v>57</v>
      </c>
      <c r="F798" s="2" t="s">
        <v>4</v>
      </c>
      <c r="G798" s="2" t="s">
        <v>53</v>
      </c>
      <c r="H798" s="2">
        <v>1</v>
      </c>
      <c r="I798" s="2">
        <v>12</v>
      </c>
      <c r="J798" s="2" t="s">
        <v>73</v>
      </c>
      <c r="K798" s="2" t="s">
        <v>77</v>
      </c>
      <c r="L798" s="2" t="s">
        <v>12</v>
      </c>
      <c r="M798" s="2">
        <v>1</v>
      </c>
      <c r="N798" s="2" t="s">
        <v>11</v>
      </c>
      <c r="O798" s="2" t="s">
        <v>33</v>
      </c>
    </row>
    <row r="799" spans="1:15" hidden="1" x14ac:dyDescent="0.35">
      <c r="A799" s="4">
        <v>44175</v>
      </c>
      <c r="B799" s="2" t="s">
        <v>18</v>
      </c>
      <c r="C799" s="2" t="s">
        <v>25</v>
      </c>
      <c r="D799" s="2" t="s">
        <v>5</v>
      </c>
      <c r="E799" s="2" t="s">
        <v>57</v>
      </c>
      <c r="F799" s="2" t="s">
        <v>4</v>
      </c>
      <c r="G799" s="2" t="s">
        <v>53</v>
      </c>
      <c r="H799" s="2">
        <v>1</v>
      </c>
      <c r="I799" s="2">
        <v>13</v>
      </c>
      <c r="J799" s="2" t="s">
        <v>73</v>
      </c>
      <c r="K799" s="2" t="s">
        <v>77</v>
      </c>
      <c r="L799" s="2" t="s">
        <v>12</v>
      </c>
      <c r="M799" s="2">
        <v>2</v>
      </c>
      <c r="N799" s="2" t="s">
        <v>40</v>
      </c>
      <c r="O799" s="2" t="s">
        <v>40</v>
      </c>
    </row>
    <row r="800" spans="1:15" x14ac:dyDescent="0.35">
      <c r="A800" s="4">
        <v>44175</v>
      </c>
      <c r="B800" s="2" t="s">
        <v>18</v>
      </c>
      <c r="C800" s="2" t="s">
        <v>25</v>
      </c>
      <c r="D800" s="2" t="s">
        <v>5</v>
      </c>
      <c r="E800" s="2" t="s">
        <v>57</v>
      </c>
      <c r="F800" s="2" t="s">
        <v>4</v>
      </c>
      <c r="G800" s="2" t="s">
        <v>53</v>
      </c>
      <c r="H800" s="2">
        <v>1</v>
      </c>
      <c r="I800" s="2">
        <v>14</v>
      </c>
      <c r="J800" s="2" t="s">
        <v>73</v>
      </c>
      <c r="K800" s="2" t="s">
        <v>77</v>
      </c>
      <c r="L800" s="2" t="s">
        <v>12</v>
      </c>
      <c r="M800" s="2">
        <v>1</v>
      </c>
      <c r="N800" s="2" t="s">
        <v>11</v>
      </c>
      <c r="O800" s="2" t="s">
        <v>35</v>
      </c>
    </row>
    <row r="801" spans="1:15" x14ac:dyDescent="0.35">
      <c r="A801" s="4">
        <v>44175</v>
      </c>
      <c r="B801" s="2" t="s">
        <v>18</v>
      </c>
      <c r="C801" s="2" t="s">
        <v>25</v>
      </c>
      <c r="D801" s="2" t="s">
        <v>5</v>
      </c>
      <c r="E801" s="2" t="s">
        <v>57</v>
      </c>
      <c r="F801" s="2" t="s">
        <v>4</v>
      </c>
      <c r="G801" s="2" t="s">
        <v>53</v>
      </c>
      <c r="H801" s="2">
        <v>1</v>
      </c>
      <c r="I801" s="2">
        <v>15</v>
      </c>
      <c r="J801" s="2" t="s">
        <v>73</v>
      </c>
      <c r="K801" s="2" t="s">
        <v>77</v>
      </c>
      <c r="L801" s="2" t="s">
        <v>11</v>
      </c>
      <c r="M801" s="2">
        <v>1</v>
      </c>
      <c r="N801" s="2" t="s">
        <v>12</v>
      </c>
      <c r="O801" s="2" t="s">
        <v>35</v>
      </c>
    </row>
    <row r="802" spans="1:15" x14ac:dyDescent="0.35">
      <c r="A802" s="4">
        <v>44175</v>
      </c>
      <c r="B802" s="2" t="s">
        <v>18</v>
      </c>
      <c r="C802" s="2" t="s">
        <v>25</v>
      </c>
      <c r="D802" s="2" t="s">
        <v>5</v>
      </c>
      <c r="E802" s="2" t="s">
        <v>57</v>
      </c>
      <c r="F802" s="2" t="s">
        <v>4</v>
      </c>
      <c r="G802" s="2" t="s">
        <v>53</v>
      </c>
      <c r="H802" s="2">
        <v>1</v>
      </c>
      <c r="I802" s="2">
        <v>16</v>
      </c>
      <c r="J802" s="2" t="s">
        <v>73</v>
      </c>
      <c r="K802" s="2" t="s">
        <v>77</v>
      </c>
      <c r="L802" s="2" t="s">
        <v>11</v>
      </c>
      <c r="M802" s="2">
        <v>1</v>
      </c>
      <c r="N802" s="2" t="s">
        <v>12</v>
      </c>
      <c r="O802" s="2" t="s">
        <v>33</v>
      </c>
    </row>
    <row r="803" spans="1:15" hidden="1" x14ac:dyDescent="0.35">
      <c r="A803" s="4">
        <v>44175</v>
      </c>
      <c r="B803" s="2" t="s">
        <v>18</v>
      </c>
      <c r="C803" s="2" t="s">
        <v>25</v>
      </c>
      <c r="D803" s="2" t="s">
        <v>5</v>
      </c>
      <c r="E803" s="2" t="s">
        <v>57</v>
      </c>
      <c r="F803" s="2" t="s">
        <v>4</v>
      </c>
      <c r="G803" s="2" t="s">
        <v>53</v>
      </c>
      <c r="H803" s="2">
        <v>1</v>
      </c>
      <c r="I803" s="2">
        <v>17</v>
      </c>
      <c r="J803" s="2" t="s">
        <v>73</v>
      </c>
      <c r="K803" s="2" t="s">
        <v>77</v>
      </c>
      <c r="L803" s="2" t="s">
        <v>11</v>
      </c>
      <c r="M803" s="2">
        <v>1</v>
      </c>
      <c r="N803" s="2" t="s">
        <v>40</v>
      </c>
      <c r="O803" s="2" t="s">
        <v>40</v>
      </c>
    </row>
    <row r="804" spans="1:15" x14ac:dyDescent="0.35">
      <c r="A804" s="4">
        <v>44175</v>
      </c>
      <c r="B804" s="2" t="s">
        <v>18</v>
      </c>
      <c r="C804" s="2" t="s">
        <v>25</v>
      </c>
      <c r="D804" s="2" t="s">
        <v>5</v>
      </c>
      <c r="E804" s="2" t="s">
        <v>57</v>
      </c>
      <c r="F804" s="2" t="s">
        <v>4</v>
      </c>
      <c r="G804" s="2" t="s">
        <v>53</v>
      </c>
      <c r="H804" s="2">
        <v>1</v>
      </c>
      <c r="I804" s="2">
        <v>18</v>
      </c>
      <c r="J804" s="2" t="s">
        <v>73</v>
      </c>
      <c r="K804" s="2" t="s">
        <v>77</v>
      </c>
      <c r="L804" s="2" t="s">
        <v>11</v>
      </c>
      <c r="M804" s="2">
        <v>2</v>
      </c>
      <c r="N804" s="2" t="s">
        <v>12</v>
      </c>
      <c r="O804" s="2" t="s">
        <v>35</v>
      </c>
    </row>
    <row r="805" spans="1:15" x14ac:dyDescent="0.35">
      <c r="A805" s="4">
        <v>44175</v>
      </c>
      <c r="B805" s="2" t="s">
        <v>18</v>
      </c>
      <c r="C805" s="2" t="s">
        <v>25</v>
      </c>
      <c r="D805" s="2" t="s">
        <v>5</v>
      </c>
      <c r="E805" s="2" t="s">
        <v>57</v>
      </c>
      <c r="F805" s="2" t="s">
        <v>4</v>
      </c>
      <c r="G805" s="2" t="s">
        <v>53</v>
      </c>
      <c r="H805" s="2">
        <v>1</v>
      </c>
      <c r="I805" s="2">
        <v>19</v>
      </c>
      <c r="J805" s="2" t="s">
        <v>73</v>
      </c>
      <c r="K805" s="2" t="s">
        <v>77</v>
      </c>
      <c r="L805" s="2" t="s">
        <v>11</v>
      </c>
      <c r="M805" s="2">
        <v>2</v>
      </c>
      <c r="N805" s="2" t="s">
        <v>11</v>
      </c>
      <c r="O805" s="2" t="s">
        <v>33</v>
      </c>
    </row>
    <row r="806" spans="1:15" x14ac:dyDescent="0.35">
      <c r="A806" s="4">
        <v>44175</v>
      </c>
      <c r="B806" s="2" t="s">
        <v>18</v>
      </c>
      <c r="C806" s="2" t="s">
        <v>25</v>
      </c>
      <c r="D806" s="2" t="s">
        <v>5</v>
      </c>
      <c r="E806" s="2" t="s">
        <v>57</v>
      </c>
      <c r="F806" s="2" t="s">
        <v>4</v>
      </c>
      <c r="G806" s="2" t="s">
        <v>53</v>
      </c>
      <c r="H806" s="2">
        <v>1</v>
      </c>
      <c r="I806" s="2">
        <v>20</v>
      </c>
      <c r="J806" s="2" t="s">
        <v>73</v>
      </c>
      <c r="K806" s="2" t="s">
        <v>77</v>
      </c>
      <c r="L806" s="2" t="s">
        <v>12</v>
      </c>
      <c r="M806" s="2">
        <v>2</v>
      </c>
      <c r="N806" s="2" t="s">
        <v>11</v>
      </c>
      <c r="O806" s="2" t="s">
        <v>33</v>
      </c>
    </row>
    <row r="807" spans="1:15" x14ac:dyDescent="0.35">
      <c r="A807" s="4">
        <v>44175</v>
      </c>
      <c r="B807" s="2" t="s">
        <v>18</v>
      </c>
      <c r="C807" s="2" t="s">
        <v>25</v>
      </c>
      <c r="D807" s="2" t="s">
        <v>5</v>
      </c>
      <c r="E807" s="2" t="s">
        <v>57</v>
      </c>
      <c r="F807" s="2" t="s">
        <v>4</v>
      </c>
      <c r="G807" s="2" t="s">
        <v>53</v>
      </c>
      <c r="H807" s="2">
        <v>1</v>
      </c>
      <c r="I807" s="2">
        <v>21</v>
      </c>
      <c r="J807" s="2" t="s">
        <v>73</v>
      </c>
      <c r="K807" s="2" t="s">
        <v>77</v>
      </c>
      <c r="L807" s="2" t="s">
        <v>12</v>
      </c>
      <c r="M807" s="2">
        <v>1</v>
      </c>
      <c r="N807" s="2" t="s">
        <v>12</v>
      </c>
      <c r="O807" s="2" t="s">
        <v>33</v>
      </c>
    </row>
    <row r="808" spans="1:15" x14ac:dyDescent="0.35">
      <c r="A808" s="4">
        <v>44175</v>
      </c>
      <c r="B808" s="2" t="s">
        <v>18</v>
      </c>
      <c r="C808" s="2" t="s">
        <v>25</v>
      </c>
      <c r="D808" s="2" t="s">
        <v>5</v>
      </c>
      <c r="E808" s="2" t="s">
        <v>57</v>
      </c>
      <c r="F808" s="2" t="s">
        <v>4</v>
      </c>
      <c r="G808" s="2" t="s">
        <v>53</v>
      </c>
      <c r="H808" s="2">
        <v>2</v>
      </c>
      <c r="I808" s="2">
        <v>1</v>
      </c>
      <c r="J808" s="2" t="s">
        <v>73</v>
      </c>
      <c r="K808" s="2" t="s">
        <v>77</v>
      </c>
      <c r="L808" s="2" t="s">
        <v>11</v>
      </c>
      <c r="M808" s="2">
        <v>1</v>
      </c>
      <c r="N808" s="2" t="s">
        <v>12</v>
      </c>
      <c r="O808" s="2" t="s">
        <v>33</v>
      </c>
    </row>
    <row r="809" spans="1:15" x14ac:dyDescent="0.35">
      <c r="A809" s="4">
        <v>44175</v>
      </c>
      <c r="B809" s="2" t="s">
        <v>18</v>
      </c>
      <c r="C809" s="2" t="s">
        <v>25</v>
      </c>
      <c r="D809" s="2" t="s">
        <v>5</v>
      </c>
      <c r="E809" s="2" t="s">
        <v>57</v>
      </c>
      <c r="F809" s="2" t="s">
        <v>4</v>
      </c>
      <c r="G809" s="2" t="s">
        <v>53</v>
      </c>
      <c r="H809" s="2">
        <v>2</v>
      </c>
      <c r="I809" s="2">
        <v>2</v>
      </c>
      <c r="J809" s="2" t="s">
        <v>73</v>
      </c>
      <c r="K809" s="2" t="s">
        <v>77</v>
      </c>
      <c r="L809" s="2" t="s">
        <v>11</v>
      </c>
      <c r="M809" s="2">
        <v>2</v>
      </c>
      <c r="N809" s="2" t="s">
        <v>11</v>
      </c>
      <c r="O809" s="2" t="s">
        <v>33</v>
      </c>
    </row>
    <row r="810" spans="1:15" x14ac:dyDescent="0.35">
      <c r="A810" s="4">
        <v>44175</v>
      </c>
      <c r="B810" s="2" t="s">
        <v>18</v>
      </c>
      <c r="C810" s="2" t="s">
        <v>25</v>
      </c>
      <c r="D810" s="2" t="s">
        <v>5</v>
      </c>
      <c r="E810" s="2" t="s">
        <v>57</v>
      </c>
      <c r="F810" s="2" t="s">
        <v>4</v>
      </c>
      <c r="G810" s="2" t="s">
        <v>53</v>
      </c>
      <c r="H810" s="2">
        <v>2</v>
      </c>
      <c r="I810" s="2">
        <v>3</v>
      </c>
      <c r="J810" s="2" t="s">
        <v>73</v>
      </c>
      <c r="K810" s="2" t="s">
        <v>77</v>
      </c>
      <c r="L810" s="2" t="s">
        <v>11</v>
      </c>
      <c r="M810" s="2">
        <v>2</v>
      </c>
      <c r="N810" s="2" t="s">
        <v>12</v>
      </c>
      <c r="O810" s="2" t="s">
        <v>35</v>
      </c>
    </row>
    <row r="811" spans="1:15" x14ac:dyDescent="0.35">
      <c r="A811" s="4">
        <v>44175</v>
      </c>
      <c r="B811" s="2" t="s">
        <v>18</v>
      </c>
      <c r="C811" s="2" t="s">
        <v>25</v>
      </c>
      <c r="D811" s="2" t="s">
        <v>5</v>
      </c>
      <c r="E811" s="2" t="s">
        <v>57</v>
      </c>
      <c r="F811" s="2" t="s">
        <v>4</v>
      </c>
      <c r="G811" s="2" t="s">
        <v>53</v>
      </c>
      <c r="H811" s="2">
        <v>2</v>
      </c>
      <c r="I811" s="2">
        <v>4</v>
      </c>
      <c r="J811" s="2" t="s">
        <v>73</v>
      </c>
      <c r="K811" s="2" t="s">
        <v>77</v>
      </c>
      <c r="L811" s="2" t="s">
        <v>11</v>
      </c>
      <c r="M811" s="2">
        <v>1</v>
      </c>
      <c r="N811" s="2" t="s">
        <v>11</v>
      </c>
      <c r="O811" s="2" t="s">
        <v>35</v>
      </c>
    </row>
    <row r="812" spans="1:15" x14ac:dyDescent="0.35">
      <c r="A812" s="4">
        <v>44175</v>
      </c>
      <c r="B812" s="2" t="s">
        <v>18</v>
      </c>
      <c r="C812" s="2" t="s">
        <v>25</v>
      </c>
      <c r="D812" s="2" t="s">
        <v>5</v>
      </c>
      <c r="E812" s="2" t="s">
        <v>57</v>
      </c>
      <c r="F812" s="2" t="s">
        <v>4</v>
      </c>
      <c r="G812" s="2" t="s">
        <v>53</v>
      </c>
      <c r="H812" s="2">
        <v>2</v>
      </c>
      <c r="I812" s="2">
        <v>5</v>
      </c>
      <c r="J812" s="2" t="s">
        <v>73</v>
      </c>
      <c r="K812" s="2" t="s">
        <v>77</v>
      </c>
      <c r="L812" s="2" t="s">
        <v>12</v>
      </c>
      <c r="M812" s="2">
        <v>1</v>
      </c>
      <c r="N812" s="2" t="s">
        <v>12</v>
      </c>
      <c r="O812" s="2" t="s">
        <v>33</v>
      </c>
    </row>
    <row r="813" spans="1:15" x14ac:dyDescent="0.35">
      <c r="A813" s="4">
        <v>44175</v>
      </c>
      <c r="B813" s="2" t="s">
        <v>18</v>
      </c>
      <c r="C813" s="2" t="s">
        <v>25</v>
      </c>
      <c r="D813" s="2" t="s">
        <v>5</v>
      </c>
      <c r="E813" s="2" t="s">
        <v>57</v>
      </c>
      <c r="F813" s="2" t="s">
        <v>4</v>
      </c>
      <c r="G813" s="2" t="s">
        <v>53</v>
      </c>
      <c r="H813" s="2">
        <v>2</v>
      </c>
      <c r="I813" s="2">
        <v>6</v>
      </c>
      <c r="J813" s="2" t="s">
        <v>73</v>
      </c>
      <c r="K813" s="2" t="s">
        <v>77</v>
      </c>
      <c r="L813" s="2" t="s">
        <v>12</v>
      </c>
      <c r="M813" s="2">
        <v>1</v>
      </c>
      <c r="N813" s="2" t="s">
        <v>12</v>
      </c>
      <c r="O813" s="2" t="s">
        <v>34</v>
      </c>
    </row>
    <row r="814" spans="1:15" x14ac:dyDescent="0.35">
      <c r="A814" s="4">
        <v>44175</v>
      </c>
      <c r="B814" s="2" t="s">
        <v>18</v>
      </c>
      <c r="C814" s="2" t="s">
        <v>25</v>
      </c>
      <c r="D814" s="2" t="s">
        <v>5</v>
      </c>
      <c r="E814" s="2" t="s">
        <v>57</v>
      </c>
      <c r="F814" s="2" t="s">
        <v>4</v>
      </c>
      <c r="G814" s="2" t="s">
        <v>53</v>
      </c>
      <c r="H814" s="2">
        <v>2</v>
      </c>
      <c r="I814" s="2">
        <v>7</v>
      </c>
      <c r="J814" s="2" t="s">
        <v>73</v>
      </c>
      <c r="K814" s="2" t="s">
        <v>77</v>
      </c>
      <c r="L814" s="2" t="s">
        <v>12</v>
      </c>
      <c r="M814" s="2">
        <v>1</v>
      </c>
      <c r="N814" s="2" t="s">
        <v>11</v>
      </c>
      <c r="O814" s="2" t="s">
        <v>33</v>
      </c>
    </row>
    <row r="815" spans="1:15" x14ac:dyDescent="0.35">
      <c r="A815" s="4">
        <v>44175</v>
      </c>
      <c r="B815" s="2" t="s">
        <v>18</v>
      </c>
      <c r="C815" s="2" t="s">
        <v>25</v>
      </c>
      <c r="D815" s="2" t="s">
        <v>5</v>
      </c>
      <c r="E815" s="2" t="s">
        <v>57</v>
      </c>
      <c r="F815" s="2" t="s">
        <v>4</v>
      </c>
      <c r="G815" s="2" t="s">
        <v>53</v>
      </c>
      <c r="H815" s="2">
        <v>2</v>
      </c>
      <c r="I815" s="2">
        <v>8</v>
      </c>
      <c r="J815" s="2" t="s">
        <v>73</v>
      </c>
      <c r="K815" s="2" t="s">
        <v>77</v>
      </c>
      <c r="L815" s="2" t="s">
        <v>12</v>
      </c>
      <c r="M815" s="2">
        <v>1</v>
      </c>
      <c r="N815" s="2" t="s">
        <v>11</v>
      </c>
      <c r="O815" s="2" t="s">
        <v>35</v>
      </c>
    </row>
    <row r="816" spans="1:15" x14ac:dyDescent="0.35">
      <c r="A816" s="4">
        <v>44175</v>
      </c>
      <c r="B816" s="2" t="s">
        <v>18</v>
      </c>
      <c r="C816" s="2" t="s">
        <v>25</v>
      </c>
      <c r="D816" s="2" t="s">
        <v>5</v>
      </c>
      <c r="E816" s="2" t="s">
        <v>57</v>
      </c>
      <c r="F816" s="2" t="s">
        <v>4</v>
      </c>
      <c r="G816" s="2" t="s">
        <v>53</v>
      </c>
      <c r="H816" s="2">
        <v>2</v>
      </c>
      <c r="I816" s="2">
        <v>9</v>
      </c>
      <c r="J816" s="2" t="s">
        <v>73</v>
      </c>
      <c r="K816" s="2" t="s">
        <v>77</v>
      </c>
      <c r="L816" s="2" t="s">
        <v>11</v>
      </c>
      <c r="M816" s="2">
        <v>2</v>
      </c>
      <c r="N816" s="2" t="s">
        <v>12</v>
      </c>
      <c r="O816" s="2" t="s">
        <v>34</v>
      </c>
    </row>
    <row r="817" spans="1:15" hidden="1" x14ac:dyDescent="0.35">
      <c r="A817" s="4">
        <v>44175</v>
      </c>
      <c r="B817" s="2" t="s">
        <v>18</v>
      </c>
      <c r="C817" s="2" t="s">
        <v>25</v>
      </c>
      <c r="D817" s="2" t="s">
        <v>5</v>
      </c>
      <c r="E817" s="2" t="s">
        <v>57</v>
      </c>
      <c r="F817" s="2" t="s">
        <v>4</v>
      </c>
      <c r="G817" s="2" t="s">
        <v>53</v>
      </c>
      <c r="H817" s="2">
        <v>2</v>
      </c>
      <c r="I817" s="2">
        <v>10</v>
      </c>
      <c r="J817" s="2" t="s">
        <v>73</v>
      </c>
      <c r="K817" s="2" t="s">
        <v>77</v>
      </c>
      <c r="L817" s="2" t="s">
        <v>11</v>
      </c>
      <c r="M817" s="2">
        <v>1</v>
      </c>
      <c r="N817" s="2" t="s">
        <v>40</v>
      </c>
      <c r="O817" s="2" t="s">
        <v>40</v>
      </c>
    </row>
    <row r="818" spans="1:15" x14ac:dyDescent="0.35">
      <c r="A818" s="4">
        <v>44175</v>
      </c>
      <c r="B818" s="2" t="s">
        <v>18</v>
      </c>
      <c r="C818" s="2" t="s">
        <v>25</v>
      </c>
      <c r="D818" s="2" t="s">
        <v>5</v>
      </c>
      <c r="E818" s="2" t="s">
        <v>57</v>
      </c>
      <c r="F818" s="2" t="s">
        <v>4</v>
      </c>
      <c r="G818" s="2" t="s">
        <v>53</v>
      </c>
      <c r="H818" s="2">
        <v>2</v>
      </c>
      <c r="I818" s="2">
        <v>11</v>
      </c>
      <c r="J818" s="2" t="s">
        <v>73</v>
      </c>
      <c r="K818" s="2" t="s">
        <v>77</v>
      </c>
      <c r="L818" s="2" t="s">
        <v>11</v>
      </c>
      <c r="M818" s="2">
        <v>1</v>
      </c>
      <c r="N818" s="2" t="s">
        <v>12</v>
      </c>
      <c r="O818" s="2" t="s">
        <v>35</v>
      </c>
    </row>
    <row r="819" spans="1:15" x14ac:dyDescent="0.35">
      <c r="A819" s="4">
        <v>44175</v>
      </c>
      <c r="B819" s="2" t="s">
        <v>18</v>
      </c>
      <c r="C819" s="2" t="s">
        <v>25</v>
      </c>
      <c r="D819" s="2" t="s">
        <v>5</v>
      </c>
      <c r="E819" s="2" t="s">
        <v>57</v>
      </c>
      <c r="F819" s="2" t="s">
        <v>4</v>
      </c>
      <c r="G819" s="2" t="s">
        <v>53</v>
      </c>
      <c r="H819" s="2">
        <v>2</v>
      </c>
      <c r="I819" s="2">
        <v>12</v>
      </c>
      <c r="J819" s="2" t="s">
        <v>73</v>
      </c>
      <c r="K819" s="2" t="s">
        <v>77</v>
      </c>
      <c r="L819" s="2" t="s">
        <v>11</v>
      </c>
      <c r="M819" s="2">
        <v>1</v>
      </c>
      <c r="N819" s="2" t="s">
        <v>12</v>
      </c>
      <c r="O819" s="2" t="s">
        <v>33</v>
      </c>
    </row>
    <row r="820" spans="1:15" x14ac:dyDescent="0.35">
      <c r="A820" s="4">
        <v>44175</v>
      </c>
      <c r="B820" s="2" t="s">
        <v>18</v>
      </c>
      <c r="C820" s="2" t="s">
        <v>25</v>
      </c>
      <c r="D820" s="2" t="s">
        <v>5</v>
      </c>
      <c r="E820" s="2" t="s">
        <v>57</v>
      </c>
      <c r="F820" s="2" t="s">
        <v>4</v>
      </c>
      <c r="G820" s="2" t="s">
        <v>53</v>
      </c>
      <c r="H820" s="2">
        <v>2</v>
      </c>
      <c r="I820" s="2">
        <v>13</v>
      </c>
      <c r="J820" s="2" t="s">
        <v>73</v>
      </c>
      <c r="K820" s="2" t="s">
        <v>77</v>
      </c>
      <c r="L820" s="2" t="s">
        <v>11</v>
      </c>
      <c r="M820" s="2">
        <v>1</v>
      </c>
      <c r="N820" s="2" t="s">
        <v>11</v>
      </c>
      <c r="O820" s="2" t="s">
        <v>33</v>
      </c>
    </row>
    <row r="821" spans="1:15" x14ac:dyDescent="0.35">
      <c r="A821" s="4">
        <v>44175</v>
      </c>
      <c r="B821" s="2" t="s">
        <v>18</v>
      </c>
      <c r="C821" s="2" t="s">
        <v>25</v>
      </c>
      <c r="D821" s="2" t="s">
        <v>5</v>
      </c>
      <c r="E821" s="2" t="s">
        <v>57</v>
      </c>
      <c r="F821" s="2" t="s">
        <v>4</v>
      </c>
      <c r="G821" s="2" t="s">
        <v>53</v>
      </c>
      <c r="H821" s="2">
        <v>2</v>
      </c>
      <c r="I821" s="2">
        <v>14</v>
      </c>
      <c r="J821" s="2" t="s">
        <v>73</v>
      </c>
      <c r="K821" s="2" t="s">
        <v>77</v>
      </c>
      <c r="L821" s="2" t="s">
        <v>12</v>
      </c>
      <c r="M821" s="2">
        <v>1</v>
      </c>
      <c r="N821" s="2" t="s">
        <v>12</v>
      </c>
      <c r="O821" s="2" t="s">
        <v>35</v>
      </c>
    </row>
    <row r="822" spans="1:15" x14ac:dyDescent="0.35">
      <c r="A822" s="4">
        <v>44175</v>
      </c>
      <c r="B822" s="2" t="s">
        <v>18</v>
      </c>
      <c r="C822" s="2" t="s">
        <v>25</v>
      </c>
      <c r="D822" s="2" t="s">
        <v>5</v>
      </c>
      <c r="E822" s="2" t="s">
        <v>57</v>
      </c>
      <c r="F822" s="2" t="s">
        <v>4</v>
      </c>
      <c r="G822" s="2" t="s">
        <v>53</v>
      </c>
      <c r="H822" s="2">
        <v>2</v>
      </c>
      <c r="I822" s="2">
        <v>15</v>
      </c>
      <c r="J822" s="2" t="s">
        <v>73</v>
      </c>
      <c r="K822" s="2" t="s">
        <v>77</v>
      </c>
      <c r="L822" s="2" t="s">
        <v>12</v>
      </c>
      <c r="M822" s="2">
        <v>2</v>
      </c>
      <c r="N822" s="2" t="s">
        <v>11</v>
      </c>
      <c r="O822" s="2" t="s">
        <v>35</v>
      </c>
    </row>
    <row r="823" spans="1:15" x14ac:dyDescent="0.35">
      <c r="A823" s="4">
        <v>44175</v>
      </c>
      <c r="B823" s="2" t="s">
        <v>18</v>
      </c>
      <c r="C823" s="2" t="s">
        <v>25</v>
      </c>
      <c r="D823" s="2" t="s">
        <v>5</v>
      </c>
      <c r="E823" s="2" t="s">
        <v>57</v>
      </c>
      <c r="F823" s="2" t="s">
        <v>4</v>
      </c>
      <c r="G823" s="2" t="s">
        <v>53</v>
      </c>
      <c r="H823" s="2">
        <v>2</v>
      </c>
      <c r="I823" s="2">
        <v>16</v>
      </c>
      <c r="J823" s="2" t="s">
        <v>73</v>
      </c>
      <c r="K823" s="2" t="s">
        <v>77</v>
      </c>
      <c r="L823" s="2" t="s">
        <v>12</v>
      </c>
      <c r="M823" s="2">
        <v>2</v>
      </c>
      <c r="N823" s="2" t="s">
        <v>12</v>
      </c>
      <c r="O823" s="2" t="s">
        <v>35</v>
      </c>
    </row>
    <row r="824" spans="1:15" x14ac:dyDescent="0.35">
      <c r="A824" s="4">
        <v>44175</v>
      </c>
      <c r="B824" s="2" t="s">
        <v>18</v>
      </c>
      <c r="C824" s="2" t="s">
        <v>25</v>
      </c>
      <c r="D824" s="2" t="s">
        <v>5</v>
      </c>
      <c r="E824" s="2" t="s">
        <v>57</v>
      </c>
      <c r="F824" s="2" t="s">
        <v>4</v>
      </c>
      <c r="G824" s="2" t="s">
        <v>53</v>
      </c>
      <c r="H824" s="2">
        <v>2</v>
      </c>
      <c r="I824" s="2">
        <v>17</v>
      </c>
      <c r="J824" s="2" t="s">
        <v>73</v>
      </c>
      <c r="K824" s="2" t="s">
        <v>77</v>
      </c>
      <c r="L824" s="2" t="s">
        <v>12</v>
      </c>
      <c r="M824" s="2">
        <v>1</v>
      </c>
      <c r="N824" s="2" t="s">
        <v>12</v>
      </c>
      <c r="O824" s="2" t="s">
        <v>35</v>
      </c>
    </row>
    <row r="825" spans="1:15" x14ac:dyDescent="0.35">
      <c r="A825" s="4">
        <v>44175</v>
      </c>
      <c r="B825" s="2" t="s">
        <v>18</v>
      </c>
      <c r="C825" s="2" t="s">
        <v>25</v>
      </c>
      <c r="D825" s="2" t="s">
        <v>5</v>
      </c>
      <c r="E825" s="2" t="s">
        <v>57</v>
      </c>
      <c r="F825" s="2" t="s">
        <v>4</v>
      </c>
      <c r="G825" s="2" t="s">
        <v>53</v>
      </c>
      <c r="H825" s="2">
        <v>2</v>
      </c>
      <c r="I825" s="2">
        <v>18</v>
      </c>
      <c r="J825" s="2" t="s">
        <v>73</v>
      </c>
      <c r="K825" s="2" t="s">
        <v>77</v>
      </c>
      <c r="L825" s="2" t="s">
        <v>11</v>
      </c>
      <c r="M825" s="2">
        <v>2</v>
      </c>
      <c r="N825" s="2" t="s">
        <v>12</v>
      </c>
      <c r="O825" s="2" t="s">
        <v>34</v>
      </c>
    </row>
    <row r="826" spans="1:15" x14ac:dyDescent="0.35">
      <c r="A826" s="4">
        <v>44175</v>
      </c>
      <c r="B826" s="2" t="s">
        <v>18</v>
      </c>
      <c r="C826" s="2" t="s">
        <v>25</v>
      </c>
      <c r="D826" s="2" t="s">
        <v>5</v>
      </c>
      <c r="E826" s="2" t="s">
        <v>57</v>
      </c>
      <c r="F826" s="2" t="s">
        <v>4</v>
      </c>
      <c r="G826" s="2" t="s">
        <v>53</v>
      </c>
      <c r="H826" s="2">
        <v>2</v>
      </c>
      <c r="I826" s="2">
        <v>19</v>
      </c>
      <c r="J826" s="2" t="s">
        <v>73</v>
      </c>
      <c r="K826" s="2" t="s">
        <v>77</v>
      </c>
      <c r="L826" s="2" t="s">
        <v>11</v>
      </c>
      <c r="M826" s="2">
        <v>1</v>
      </c>
      <c r="N826" s="2" t="s">
        <v>11</v>
      </c>
      <c r="O826" s="2" t="s">
        <v>35</v>
      </c>
    </row>
    <row r="827" spans="1:15" x14ac:dyDescent="0.35">
      <c r="A827" s="4">
        <v>44175</v>
      </c>
      <c r="B827" s="2" t="s">
        <v>18</v>
      </c>
      <c r="C827" s="2" t="s">
        <v>25</v>
      </c>
      <c r="D827" s="2" t="s">
        <v>5</v>
      </c>
      <c r="E827" s="2" t="s">
        <v>57</v>
      </c>
      <c r="F827" s="2" t="s">
        <v>4</v>
      </c>
      <c r="G827" s="2" t="s">
        <v>53</v>
      </c>
      <c r="H827" s="2">
        <v>2</v>
      </c>
      <c r="I827" s="2">
        <v>20</v>
      </c>
      <c r="J827" s="2" t="s">
        <v>73</v>
      </c>
      <c r="K827" s="2" t="s">
        <v>77</v>
      </c>
      <c r="L827" s="2" t="s">
        <v>11</v>
      </c>
      <c r="M827" s="2">
        <v>1</v>
      </c>
      <c r="N827" s="2" t="s">
        <v>11</v>
      </c>
      <c r="O827" s="2" t="s">
        <v>35</v>
      </c>
    </row>
    <row r="828" spans="1:15" x14ac:dyDescent="0.35">
      <c r="A828" s="4">
        <v>44175</v>
      </c>
      <c r="B828" s="2" t="s">
        <v>18</v>
      </c>
      <c r="C828" s="2" t="s">
        <v>25</v>
      </c>
      <c r="D828" s="2" t="s">
        <v>5</v>
      </c>
      <c r="E828" s="2" t="s">
        <v>57</v>
      </c>
      <c r="F828" s="2" t="s">
        <v>4</v>
      </c>
      <c r="G828" s="2" t="s">
        <v>53</v>
      </c>
      <c r="H828" s="2">
        <v>2</v>
      </c>
      <c r="I828" s="2">
        <v>21</v>
      </c>
      <c r="J828" s="2" t="s">
        <v>73</v>
      </c>
      <c r="K828" s="2" t="s">
        <v>77</v>
      </c>
      <c r="L828" s="2" t="s">
        <v>11</v>
      </c>
      <c r="M828" s="2">
        <v>2</v>
      </c>
      <c r="N828" s="2" t="s">
        <v>11</v>
      </c>
      <c r="O828" s="2" t="s">
        <v>35</v>
      </c>
    </row>
    <row r="829" spans="1:15" x14ac:dyDescent="0.35">
      <c r="A829" s="4">
        <v>44175</v>
      </c>
      <c r="B829" s="2" t="s">
        <v>18</v>
      </c>
      <c r="C829" s="2" t="s">
        <v>25</v>
      </c>
      <c r="D829" s="2" t="s">
        <v>5</v>
      </c>
      <c r="E829" s="2" t="s">
        <v>57</v>
      </c>
      <c r="F829" s="2" t="s">
        <v>4</v>
      </c>
      <c r="G829" s="2" t="s">
        <v>53</v>
      </c>
      <c r="H829" s="2">
        <v>2</v>
      </c>
      <c r="I829" s="2">
        <v>22</v>
      </c>
      <c r="J829" s="2" t="s">
        <v>73</v>
      </c>
      <c r="K829" s="2" t="s">
        <v>77</v>
      </c>
      <c r="L829" s="2" t="s">
        <v>12</v>
      </c>
      <c r="M829" s="2">
        <v>1</v>
      </c>
      <c r="N829" s="2" t="s">
        <v>12</v>
      </c>
      <c r="O829" s="2" t="s">
        <v>33</v>
      </c>
    </row>
    <row r="830" spans="1:15" ht="15.5" x14ac:dyDescent="0.35">
      <c r="A830" s="4">
        <v>44310</v>
      </c>
      <c r="B830" s="2" t="s">
        <v>18</v>
      </c>
      <c r="C830" s="2" t="s">
        <v>114</v>
      </c>
      <c r="D830" s="2" t="s">
        <v>5</v>
      </c>
      <c r="E830" s="2" t="s">
        <v>57</v>
      </c>
      <c r="F830" s="2" t="s">
        <v>4</v>
      </c>
      <c r="G830" s="2" t="s">
        <v>52</v>
      </c>
      <c r="H830" s="2">
        <v>1</v>
      </c>
      <c r="I830" s="2">
        <v>1</v>
      </c>
      <c r="J830" s="11" t="s">
        <v>115</v>
      </c>
      <c r="K830" s="11" t="s">
        <v>116</v>
      </c>
      <c r="L830" s="2" t="s">
        <v>12</v>
      </c>
      <c r="M830" s="2">
        <v>2</v>
      </c>
      <c r="N830" s="2" t="s">
        <v>12</v>
      </c>
      <c r="O830" s="2" t="s">
        <v>33</v>
      </c>
    </row>
    <row r="831" spans="1:15" ht="15.5" x14ac:dyDescent="0.35">
      <c r="A831" s="4">
        <v>44310</v>
      </c>
      <c r="B831" s="2" t="s">
        <v>18</v>
      </c>
      <c r="C831" s="2" t="s">
        <v>114</v>
      </c>
      <c r="D831" s="2" t="s">
        <v>5</v>
      </c>
      <c r="E831" s="2" t="s">
        <v>57</v>
      </c>
      <c r="F831" s="2" t="s">
        <v>4</v>
      </c>
      <c r="G831" s="2" t="s">
        <v>52</v>
      </c>
      <c r="H831" s="2">
        <v>1</v>
      </c>
      <c r="I831" s="2">
        <v>2</v>
      </c>
      <c r="J831" s="11" t="s">
        <v>115</v>
      </c>
      <c r="K831" s="11" t="s">
        <v>116</v>
      </c>
      <c r="L831" s="2" t="s">
        <v>12</v>
      </c>
      <c r="M831" s="2">
        <v>1</v>
      </c>
      <c r="N831" s="2" t="s">
        <v>12</v>
      </c>
      <c r="O831" s="2" t="s">
        <v>35</v>
      </c>
    </row>
    <row r="832" spans="1:15" ht="15.5" x14ac:dyDescent="0.35">
      <c r="A832" s="4">
        <v>44310</v>
      </c>
      <c r="B832" s="2" t="s">
        <v>18</v>
      </c>
      <c r="C832" s="2" t="s">
        <v>114</v>
      </c>
      <c r="D832" s="2" t="s">
        <v>5</v>
      </c>
      <c r="E832" s="2" t="s">
        <v>57</v>
      </c>
      <c r="F832" s="2" t="s">
        <v>4</v>
      </c>
      <c r="G832" s="2" t="s">
        <v>52</v>
      </c>
      <c r="H832" s="2">
        <v>1</v>
      </c>
      <c r="I832" s="2">
        <v>3</v>
      </c>
      <c r="J832" s="11" t="s">
        <v>115</v>
      </c>
      <c r="K832" s="11" t="s">
        <v>116</v>
      </c>
      <c r="L832" s="2" t="s">
        <v>12</v>
      </c>
      <c r="M832" s="2">
        <v>2</v>
      </c>
      <c r="N832" s="2" t="s">
        <v>12</v>
      </c>
      <c r="O832" s="2" t="s">
        <v>33</v>
      </c>
    </row>
    <row r="833" spans="1:15" ht="15.5" x14ac:dyDescent="0.35">
      <c r="A833" s="4">
        <v>44310</v>
      </c>
      <c r="B833" s="2" t="s">
        <v>18</v>
      </c>
      <c r="C833" s="2" t="s">
        <v>114</v>
      </c>
      <c r="D833" s="2" t="s">
        <v>5</v>
      </c>
      <c r="E833" s="2" t="s">
        <v>57</v>
      </c>
      <c r="F833" s="2" t="s">
        <v>4</v>
      </c>
      <c r="G833" s="2" t="s">
        <v>52</v>
      </c>
      <c r="H833" s="2">
        <v>1</v>
      </c>
      <c r="I833" s="2">
        <v>4</v>
      </c>
      <c r="J833" s="11" t="s">
        <v>115</v>
      </c>
      <c r="K833" s="11" t="s">
        <v>116</v>
      </c>
      <c r="L833" s="2" t="s">
        <v>12</v>
      </c>
      <c r="M833" s="2">
        <v>2</v>
      </c>
      <c r="N833" s="2" t="s">
        <v>12</v>
      </c>
      <c r="O833" s="2" t="s">
        <v>34</v>
      </c>
    </row>
    <row r="834" spans="1:15" ht="15.5" x14ac:dyDescent="0.35">
      <c r="A834" s="4">
        <v>44310</v>
      </c>
      <c r="B834" s="2" t="s">
        <v>18</v>
      </c>
      <c r="C834" s="2" t="s">
        <v>114</v>
      </c>
      <c r="D834" s="2" t="s">
        <v>5</v>
      </c>
      <c r="E834" s="2" t="s">
        <v>57</v>
      </c>
      <c r="F834" s="2" t="s">
        <v>4</v>
      </c>
      <c r="G834" s="2" t="s">
        <v>52</v>
      </c>
      <c r="H834" s="2">
        <v>1</v>
      </c>
      <c r="I834" s="2">
        <v>5</v>
      </c>
      <c r="J834" s="11" t="s">
        <v>115</v>
      </c>
      <c r="K834" s="11" t="s">
        <v>116</v>
      </c>
      <c r="L834" s="2" t="s">
        <v>11</v>
      </c>
      <c r="M834" s="2">
        <v>1</v>
      </c>
      <c r="N834" s="2" t="s">
        <v>12</v>
      </c>
      <c r="O834" s="2" t="s">
        <v>33</v>
      </c>
    </row>
    <row r="835" spans="1:15" ht="15.5" x14ac:dyDescent="0.35">
      <c r="A835" s="4">
        <v>44310</v>
      </c>
      <c r="B835" s="2" t="s">
        <v>18</v>
      </c>
      <c r="C835" s="2" t="s">
        <v>114</v>
      </c>
      <c r="D835" s="2" t="s">
        <v>5</v>
      </c>
      <c r="E835" s="2" t="s">
        <v>57</v>
      </c>
      <c r="F835" s="2" t="s">
        <v>4</v>
      </c>
      <c r="G835" s="2" t="s">
        <v>52</v>
      </c>
      <c r="H835" s="2">
        <v>1</v>
      </c>
      <c r="I835" s="2">
        <v>6</v>
      </c>
      <c r="J835" s="11" t="s">
        <v>115</v>
      </c>
      <c r="K835" s="11" t="s">
        <v>116</v>
      </c>
      <c r="L835" s="2" t="s">
        <v>11</v>
      </c>
      <c r="M835" s="2">
        <v>2</v>
      </c>
      <c r="N835" s="2" t="s">
        <v>12</v>
      </c>
      <c r="O835" s="2" t="s">
        <v>34</v>
      </c>
    </row>
    <row r="836" spans="1:15" ht="15.5" x14ac:dyDescent="0.35">
      <c r="A836" s="4">
        <v>44310</v>
      </c>
      <c r="B836" s="2" t="s">
        <v>18</v>
      </c>
      <c r="C836" s="2" t="s">
        <v>114</v>
      </c>
      <c r="D836" s="2" t="s">
        <v>5</v>
      </c>
      <c r="E836" s="2" t="s">
        <v>57</v>
      </c>
      <c r="F836" s="2" t="s">
        <v>4</v>
      </c>
      <c r="G836" s="2" t="s">
        <v>52</v>
      </c>
      <c r="H836" s="2">
        <v>1</v>
      </c>
      <c r="I836" s="2">
        <v>7</v>
      </c>
      <c r="J836" s="11" t="s">
        <v>115</v>
      </c>
      <c r="K836" s="11" t="s">
        <v>116</v>
      </c>
      <c r="L836" s="2" t="s">
        <v>11</v>
      </c>
      <c r="M836" s="2">
        <v>2</v>
      </c>
      <c r="N836" s="2" t="s">
        <v>11</v>
      </c>
      <c r="O836" s="2" t="s">
        <v>34</v>
      </c>
    </row>
    <row r="837" spans="1:15" ht="15.5" x14ac:dyDescent="0.35">
      <c r="A837" s="4">
        <v>44310</v>
      </c>
      <c r="B837" s="2" t="s">
        <v>18</v>
      </c>
      <c r="C837" s="2" t="s">
        <v>114</v>
      </c>
      <c r="D837" s="2" t="s">
        <v>5</v>
      </c>
      <c r="E837" s="2" t="s">
        <v>57</v>
      </c>
      <c r="F837" s="2" t="s">
        <v>4</v>
      </c>
      <c r="G837" s="2" t="s">
        <v>52</v>
      </c>
      <c r="H837" s="2">
        <v>1</v>
      </c>
      <c r="I837" s="2">
        <v>8</v>
      </c>
      <c r="J837" s="11" t="s">
        <v>115</v>
      </c>
      <c r="K837" s="11" t="s">
        <v>116</v>
      </c>
      <c r="L837" s="2" t="s">
        <v>11</v>
      </c>
      <c r="M837" s="2">
        <v>2</v>
      </c>
      <c r="N837" s="2" t="s">
        <v>11</v>
      </c>
      <c r="O837" s="2" t="s">
        <v>33</v>
      </c>
    </row>
    <row r="838" spans="1:15" ht="15.5" x14ac:dyDescent="0.35">
      <c r="A838" s="4">
        <v>44310</v>
      </c>
      <c r="B838" s="2" t="s">
        <v>18</v>
      </c>
      <c r="C838" s="2" t="s">
        <v>114</v>
      </c>
      <c r="D838" s="2" t="s">
        <v>5</v>
      </c>
      <c r="E838" s="2" t="s">
        <v>57</v>
      </c>
      <c r="F838" s="2" t="s">
        <v>4</v>
      </c>
      <c r="G838" s="2" t="s">
        <v>52</v>
      </c>
      <c r="H838" s="2">
        <v>1</v>
      </c>
      <c r="I838" s="2">
        <v>9</v>
      </c>
      <c r="J838" s="11" t="s">
        <v>115</v>
      </c>
      <c r="K838" s="11" t="s">
        <v>116</v>
      </c>
      <c r="L838" s="2" t="s">
        <v>12</v>
      </c>
      <c r="M838" s="2">
        <v>1</v>
      </c>
      <c r="N838" s="2" t="s">
        <v>11</v>
      </c>
      <c r="O838" s="2" t="s">
        <v>33</v>
      </c>
    </row>
    <row r="839" spans="1:15" ht="15.5" x14ac:dyDescent="0.35">
      <c r="A839" s="4">
        <v>44310</v>
      </c>
      <c r="B839" s="2" t="s">
        <v>18</v>
      </c>
      <c r="C839" s="2" t="s">
        <v>114</v>
      </c>
      <c r="D839" s="2" t="s">
        <v>5</v>
      </c>
      <c r="E839" s="2" t="s">
        <v>57</v>
      </c>
      <c r="F839" s="2" t="s">
        <v>4</v>
      </c>
      <c r="G839" s="2" t="s">
        <v>52</v>
      </c>
      <c r="H839" s="2">
        <v>1</v>
      </c>
      <c r="I839" s="2">
        <v>10</v>
      </c>
      <c r="J839" s="11" t="s">
        <v>115</v>
      </c>
      <c r="K839" s="11" t="s">
        <v>116</v>
      </c>
      <c r="L839" s="2" t="s">
        <v>12</v>
      </c>
      <c r="M839" s="2">
        <v>2</v>
      </c>
      <c r="N839" s="2" t="s">
        <v>11</v>
      </c>
      <c r="O839" s="2" t="s">
        <v>35</v>
      </c>
    </row>
    <row r="840" spans="1:15" ht="15.5" hidden="1" x14ac:dyDescent="0.35">
      <c r="A840" s="4">
        <v>44310</v>
      </c>
      <c r="B840" s="2" t="s">
        <v>18</v>
      </c>
      <c r="C840" s="2" t="s">
        <v>114</v>
      </c>
      <c r="D840" s="2" t="s">
        <v>5</v>
      </c>
      <c r="E840" s="2" t="s">
        <v>57</v>
      </c>
      <c r="F840" s="2" t="s">
        <v>4</v>
      </c>
      <c r="G840" s="2" t="s">
        <v>52</v>
      </c>
      <c r="H840" s="2">
        <v>1</v>
      </c>
      <c r="I840" s="2">
        <v>11</v>
      </c>
      <c r="J840" s="11" t="s">
        <v>115</v>
      </c>
      <c r="K840" s="11" t="s">
        <v>116</v>
      </c>
      <c r="L840" s="2" t="s">
        <v>12</v>
      </c>
      <c r="M840" s="2">
        <v>1</v>
      </c>
      <c r="N840" s="2" t="s">
        <v>40</v>
      </c>
      <c r="O840" s="2" t="s">
        <v>40</v>
      </c>
    </row>
    <row r="841" spans="1:15" ht="15.5" x14ac:dyDescent="0.35">
      <c r="A841" s="4">
        <v>44310</v>
      </c>
      <c r="B841" s="2" t="s">
        <v>18</v>
      </c>
      <c r="C841" s="2" t="s">
        <v>114</v>
      </c>
      <c r="D841" s="2" t="s">
        <v>5</v>
      </c>
      <c r="E841" s="2" t="s">
        <v>57</v>
      </c>
      <c r="F841" s="2" t="s">
        <v>4</v>
      </c>
      <c r="G841" s="2" t="s">
        <v>52</v>
      </c>
      <c r="H841" s="2">
        <v>1</v>
      </c>
      <c r="I841" s="2">
        <v>12</v>
      </c>
      <c r="J841" s="11" t="s">
        <v>115</v>
      </c>
      <c r="K841" s="11" t="s">
        <v>116</v>
      </c>
      <c r="L841" s="2" t="s">
        <v>12</v>
      </c>
      <c r="M841" s="2">
        <v>2</v>
      </c>
      <c r="N841" s="2" t="s">
        <v>11</v>
      </c>
      <c r="O841" s="2" t="s">
        <v>33</v>
      </c>
    </row>
    <row r="842" spans="1:15" ht="15.5" hidden="1" x14ac:dyDescent="0.35">
      <c r="A842" s="4">
        <v>44310</v>
      </c>
      <c r="B842" s="2" t="s">
        <v>18</v>
      </c>
      <c r="C842" s="2" t="s">
        <v>114</v>
      </c>
      <c r="D842" s="2" t="s">
        <v>5</v>
      </c>
      <c r="E842" s="2" t="s">
        <v>57</v>
      </c>
      <c r="F842" s="2" t="s">
        <v>4</v>
      </c>
      <c r="G842" s="2" t="s">
        <v>52</v>
      </c>
      <c r="H842" s="2">
        <v>1</v>
      </c>
      <c r="I842" s="2">
        <v>13</v>
      </c>
      <c r="J842" s="11" t="s">
        <v>115</v>
      </c>
      <c r="K842" s="11" t="s">
        <v>116</v>
      </c>
      <c r="L842" s="2" t="s">
        <v>11</v>
      </c>
      <c r="M842" s="2">
        <v>1</v>
      </c>
      <c r="N842" s="2" t="s">
        <v>40</v>
      </c>
      <c r="O842" s="2" t="s">
        <v>40</v>
      </c>
    </row>
    <row r="843" spans="1:15" ht="15.5" hidden="1" x14ac:dyDescent="0.35">
      <c r="A843" s="4">
        <v>44310</v>
      </c>
      <c r="B843" s="2" t="s">
        <v>18</v>
      </c>
      <c r="C843" s="2" t="s">
        <v>114</v>
      </c>
      <c r="D843" s="2" t="s">
        <v>5</v>
      </c>
      <c r="E843" s="2" t="s">
        <v>57</v>
      </c>
      <c r="F843" s="2" t="s">
        <v>4</v>
      </c>
      <c r="G843" s="2" t="s">
        <v>52</v>
      </c>
      <c r="H843" s="2">
        <v>1</v>
      </c>
      <c r="I843" s="2">
        <v>14</v>
      </c>
      <c r="J843" s="11" t="s">
        <v>115</v>
      </c>
      <c r="K843" s="11" t="s">
        <v>116</v>
      </c>
      <c r="L843" s="2" t="s">
        <v>11</v>
      </c>
      <c r="M843" s="2">
        <v>1</v>
      </c>
      <c r="N843" s="2" t="s">
        <v>40</v>
      </c>
      <c r="O843" s="2" t="s">
        <v>40</v>
      </c>
    </row>
    <row r="844" spans="1:15" ht="15.5" x14ac:dyDescent="0.35">
      <c r="A844" s="4">
        <v>44310</v>
      </c>
      <c r="B844" s="2" t="s">
        <v>18</v>
      </c>
      <c r="C844" s="2" t="s">
        <v>114</v>
      </c>
      <c r="D844" s="2" t="s">
        <v>5</v>
      </c>
      <c r="E844" s="2" t="s">
        <v>57</v>
      </c>
      <c r="F844" s="2" t="s">
        <v>4</v>
      </c>
      <c r="G844" s="2" t="s">
        <v>52</v>
      </c>
      <c r="H844" s="2">
        <v>1</v>
      </c>
      <c r="I844" s="2">
        <v>15</v>
      </c>
      <c r="J844" s="11" t="s">
        <v>115</v>
      </c>
      <c r="K844" s="11" t="s">
        <v>116</v>
      </c>
      <c r="L844" s="2" t="s">
        <v>11</v>
      </c>
      <c r="M844" s="2">
        <v>1</v>
      </c>
      <c r="N844" s="2" t="s">
        <v>11</v>
      </c>
      <c r="O844" s="2" t="s">
        <v>33</v>
      </c>
    </row>
    <row r="845" spans="1:15" ht="15.5" hidden="1" x14ac:dyDescent="0.35">
      <c r="A845" s="4">
        <v>44310</v>
      </c>
      <c r="B845" s="2" t="s">
        <v>18</v>
      </c>
      <c r="C845" s="2" t="s">
        <v>114</v>
      </c>
      <c r="D845" s="2" t="s">
        <v>5</v>
      </c>
      <c r="E845" s="2" t="s">
        <v>57</v>
      </c>
      <c r="F845" s="2" t="s">
        <v>4</v>
      </c>
      <c r="G845" s="2" t="s">
        <v>52</v>
      </c>
      <c r="H845" s="2">
        <v>1</v>
      </c>
      <c r="I845" s="2">
        <v>16</v>
      </c>
      <c r="J845" s="11" t="s">
        <v>115</v>
      </c>
      <c r="K845" s="11" t="s">
        <v>116</v>
      </c>
      <c r="L845" s="2" t="s">
        <v>11</v>
      </c>
      <c r="M845" s="2">
        <v>1</v>
      </c>
      <c r="N845" s="2" t="s">
        <v>40</v>
      </c>
      <c r="O845" s="2" t="s">
        <v>40</v>
      </c>
    </row>
    <row r="846" spans="1:15" ht="15.5" x14ac:dyDescent="0.35">
      <c r="A846" s="4">
        <v>44310</v>
      </c>
      <c r="B846" s="2" t="s">
        <v>18</v>
      </c>
      <c r="C846" s="2" t="s">
        <v>114</v>
      </c>
      <c r="D846" s="2" t="s">
        <v>5</v>
      </c>
      <c r="E846" s="2" t="s">
        <v>57</v>
      </c>
      <c r="F846" s="2" t="s">
        <v>4</v>
      </c>
      <c r="G846" s="2" t="s">
        <v>52</v>
      </c>
      <c r="H846" s="2">
        <v>1</v>
      </c>
      <c r="I846" s="2">
        <v>17</v>
      </c>
      <c r="J846" s="11" t="s">
        <v>115</v>
      </c>
      <c r="K846" s="11" t="s">
        <v>116</v>
      </c>
      <c r="L846" s="2" t="s">
        <v>11</v>
      </c>
      <c r="M846" s="2">
        <v>1</v>
      </c>
      <c r="N846" s="2" t="s">
        <v>11</v>
      </c>
      <c r="O846" s="2" t="s">
        <v>33</v>
      </c>
    </row>
    <row r="847" spans="1:15" ht="15.5" x14ac:dyDescent="0.35">
      <c r="A847" s="4">
        <v>44310</v>
      </c>
      <c r="B847" s="2" t="s">
        <v>18</v>
      </c>
      <c r="C847" s="2" t="s">
        <v>114</v>
      </c>
      <c r="D847" s="2" t="s">
        <v>5</v>
      </c>
      <c r="E847" s="2" t="s">
        <v>57</v>
      </c>
      <c r="F847" s="2" t="s">
        <v>4</v>
      </c>
      <c r="G847" s="2" t="s">
        <v>52</v>
      </c>
      <c r="H847" s="2">
        <v>1</v>
      </c>
      <c r="I847" s="2">
        <v>18</v>
      </c>
      <c r="J847" s="11" t="s">
        <v>115</v>
      </c>
      <c r="K847" s="11" t="s">
        <v>116</v>
      </c>
      <c r="L847" s="2" t="s">
        <v>11</v>
      </c>
      <c r="M847" s="2" t="s">
        <v>39</v>
      </c>
      <c r="N847" s="2" t="s">
        <v>12</v>
      </c>
      <c r="O847" s="2" t="s">
        <v>33</v>
      </c>
    </row>
    <row r="848" spans="1:15" ht="15.5" x14ac:dyDescent="0.35">
      <c r="A848" s="4">
        <v>44310</v>
      </c>
      <c r="B848" s="2" t="s">
        <v>18</v>
      </c>
      <c r="C848" s="2" t="s">
        <v>114</v>
      </c>
      <c r="D848" s="2" t="s">
        <v>5</v>
      </c>
      <c r="E848" s="2" t="s">
        <v>57</v>
      </c>
      <c r="F848" s="2" t="s">
        <v>4</v>
      </c>
      <c r="G848" s="2" t="s">
        <v>52</v>
      </c>
      <c r="H848" s="2">
        <v>1</v>
      </c>
      <c r="I848" s="2">
        <v>19</v>
      </c>
      <c r="J848" s="11" t="s">
        <v>115</v>
      </c>
      <c r="K848" s="11" t="s">
        <v>116</v>
      </c>
      <c r="L848" s="2" t="s">
        <v>11</v>
      </c>
      <c r="M848" s="2">
        <v>1</v>
      </c>
      <c r="N848" s="2" t="s">
        <v>12</v>
      </c>
      <c r="O848" s="2" t="s">
        <v>34</v>
      </c>
    </row>
    <row r="849" spans="1:15" ht="15.5" x14ac:dyDescent="0.35">
      <c r="A849" s="4">
        <v>44310</v>
      </c>
      <c r="B849" s="2" t="s">
        <v>18</v>
      </c>
      <c r="C849" s="2" t="s">
        <v>114</v>
      </c>
      <c r="D849" s="2" t="s">
        <v>5</v>
      </c>
      <c r="E849" s="2" t="s">
        <v>57</v>
      </c>
      <c r="F849" s="2" t="s">
        <v>4</v>
      </c>
      <c r="G849" s="2" t="s">
        <v>52</v>
      </c>
      <c r="H849" s="2">
        <v>1</v>
      </c>
      <c r="I849" s="2">
        <v>20</v>
      </c>
      <c r="J849" s="11" t="s">
        <v>115</v>
      </c>
      <c r="K849" s="11" t="s">
        <v>116</v>
      </c>
      <c r="L849" s="2" t="s">
        <v>12</v>
      </c>
      <c r="M849" s="2">
        <v>2</v>
      </c>
      <c r="N849" s="2" t="s">
        <v>11</v>
      </c>
      <c r="O849" s="2" t="s">
        <v>33</v>
      </c>
    </row>
    <row r="850" spans="1:15" ht="15.5" x14ac:dyDescent="0.35">
      <c r="A850" s="4">
        <v>44310</v>
      </c>
      <c r="B850" s="2" t="s">
        <v>18</v>
      </c>
      <c r="C850" s="2" t="s">
        <v>114</v>
      </c>
      <c r="D850" s="2" t="s">
        <v>5</v>
      </c>
      <c r="E850" s="2" t="s">
        <v>57</v>
      </c>
      <c r="F850" s="2" t="s">
        <v>4</v>
      </c>
      <c r="G850" s="2" t="s">
        <v>52</v>
      </c>
      <c r="H850" s="2">
        <v>1</v>
      </c>
      <c r="I850" s="2">
        <v>21</v>
      </c>
      <c r="J850" s="11" t="s">
        <v>115</v>
      </c>
      <c r="K850" s="11" t="s">
        <v>116</v>
      </c>
      <c r="L850" s="2" t="s">
        <v>12</v>
      </c>
      <c r="M850" s="2">
        <v>2</v>
      </c>
      <c r="N850" s="2" t="s">
        <v>12</v>
      </c>
      <c r="O850" s="2" t="s">
        <v>34</v>
      </c>
    </row>
    <row r="851" spans="1:15" ht="15.5" x14ac:dyDescent="0.35">
      <c r="A851" s="4">
        <v>44310</v>
      </c>
      <c r="B851" s="2" t="s">
        <v>18</v>
      </c>
      <c r="C851" s="2" t="s">
        <v>114</v>
      </c>
      <c r="D851" s="2" t="s">
        <v>5</v>
      </c>
      <c r="E851" s="2" t="s">
        <v>57</v>
      </c>
      <c r="F851" s="2" t="s">
        <v>4</v>
      </c>
      <c r="G851" s="2" t="s">
        <v>52</v>
      </c>
      <c r="H851" s="2">
        <v>1</v>
      </c>
      <c r="I851" s="2">
        <v>22</v>
      </c>
      <c r="J851" s="11" t="s">
        <v>115</v>
      </c>
      <c r="K851" s="11" t="s">
        <v>116</v>
      </c>
      <c r="L851" s="2" t="s">
        <v>12</v>
      </c>
      <c r="M851" s="2">
        <v>2</v>
      </c>
      <c r="N851" s="2" t="s">
        <v>12</v>
      </c>
      <c r="O851" s="2" t="s">
        <v>33</v>
      </c>
    </row>
    <row r="852" spans="1:15" ht="15.5" x14ac:dyDescent="0.35">
      <c r="A852" s="4">
        <v>44310</v>
      </c>
      <c r="B852" s="2" t="s">
        <v>18</v>
      </c>
      <c r="C852" s="2" t="s">
        <v>114</v>
      </c>
      <c r="D852" s="2" t="s">
        <v>5</v>
      </c>
      <c r="E852" s="2" t="s">
        <v>57</v>
      </c>
      <c r="F852" s="2" t="s">
        <v>4</v>
      </c>
      <c r="G852" s="2" t="s">
        <v>52</v>
      </c>
      <c r="H852" s="2">
        <v>1</v>
      </c>
      <c r="I852" s="2">
        <v>23</v>
      </c>
      <c r="J852" s="11" t="s">
        <v>115</v>
      </c>
      <c r="K852" s="11" t="s">
        <v>116</v>
      </c>
      <c r="L852" s="2" t="s">
        <v>12</v>
      </c>
      <c r="M852" s="2">
        <v>2</v>
      </c>
      <c r="N852" s="2" t="s">
        <v>12</v>
      </c>
      <c r="O852" s="2" t="s">
        <v>34</v>
      </c>
    </row>
    <row r="853" spans="1:15" ht="15.5" x14ac:dyDescent="0.35">
      <c r="A853" s="4">
        <v>44310</v>
      </c>
      <c r="B853" s="2" t="s">
        <v>18</v>
      </c>
      <c r="C853" s="2" t="s">
        <v>114</v>
      </c>
      <c r="D853" s="2" t="s">
        <v>5</v>
      </c>
      <c r="E853" s="2" t="s">
        <v>57</v>
      </c>
      <c r="F853" s="2" t="s">
        <v>4</v>
      </c>
      <c r="G853" s="2" t="s">
        <v>52</v>
      </c>
      <c r="H853" s="2">
        <v>1</v>
      </c>
      <c r="I853" s="2">
        <v>24</v>
      </c>
      <c r="J853" s="11" t="s">
        <v>115</v>
      </c>
      <c r="K853" s="11" t="s">
        <v>116</v>
      </c>
      <c r="L853" s="2" t="s">
        <v>12</v>
      </c>
      <c r="M853" s="2">
        <v>2</v>
      </c>
      <c r="N853" s="2" t="s">
        <v>12</v>
      </c>
      <c r="O853" s="2" t="s">
        <v>34</v>
      </c>
    </row>
    <row r="854" spans="1:15" ht="15.5" x14ac:dyDescent="0.35">
      <c r="A854" s="4">
        <v>44310</v>
      </c>
      <c r="B854" s="2" t="s">
        <v>18</v>
      </c>
      <c r="C854" s="2" t="s">
        <v>114</v>
      </c>
      <c r="D854" s="2" t="s">
        <v>5</v>
      </c>
      <c r="E854" s="2" t="s">
        <v>57</v>
      </c>
      <c r="F854" s="2" t="s">
        <v>4</v>
      </c>
      <c r="G854" s="2" t="s">
        <v>52</v>
      </c>
      <c r="H854" s="2">
        <v>2</v>
      </c>
      <c r="I854" s="2">
        <v>25</v>
      </c>
      <c r="J854" s="11" t="s">
        <v>115</v>
      </c>
      <c r="K854" s="11" t="s">
        <v>116</v>
      </c>
      <c r="L854" s="2" t="s">
        <v>11</v>
      </c>
      <c r="M854" s="2">
        <v>1</v>
      </c>
      <c r="N854" s="2" t="s">
        <v>12</v>
      </c>
      <c r="O854" s="2" t="s">
        <v>34</v>
      </c>
    </row>
    <row r="855" spans="1:15" ht="15.5" x14ac:dyDescent="0.35">
      <c r="A855" s="4">
        <v>44310</v>
      </c>
      <c r="B855" s="2" t="s">
        <v>18</v>
      </c>
      <c r="C855" s="2" t="s">
        <v>114</v>
      </c>
      <c r="D855" s="2" t="s">
        <v>5</v>
      </c>
      <c r="E855" s="2" t="s">
        <v>57</v>
      </c>
      <c r="F855" s="2" t="s">
        <v>4</v>
      </c>
      <c r="G855" s="2" t="s">
        <v>52</v>
      </c>
      <c r="H855" s="2">
        <v>2</v>
      </c>
      <c r="I855" s="2">
        <v>26</v>
      </c>
      <c r="J855" s="11" t="s">
        <v>115</v>
      </c>
      <c r="K855" s="11" t="s">
        <v>116</v>
      </c>
      <c r="L855" s="2" t="s">
        <v>11</v>
      </c>
      <c r="M855" s="2">
        <v>2</v>
      </c>
      <c r="N855" s="2" t="s">
        <v>12</v>
      </c>
      <c r="O855" s="2" t="s">
        <v>33</v>
      </c>
    </row>
    <row r="856" spans="1:15" ht="15.5" x14ac:dyDescent="0.35">
      <c r="A856" s="4">
        <v>44310</v>
      </c>
      <c r="B856" s="2" t="s">
        <v>18</v>
      </c>
      <c r="C856" s="2" t="s">
        <v>114</v>
      </c>
      <c r="D856" s="2" t="s">
        <v>5</v>
      </c>
      <c r="E856" s="2" t="s">
        <v>57</v>
      </c>
      <c r="F856" s="2" t="s">
        <v>4</v>
      </c>
      <c r="G856" s="2" t="s">
        <v>52</v>
      </c>
      <c r="H856" s="2">
        <v>2</v>
      </c>
      <c r="I856" s="2">
        <v>27</v>
      </c>
      <c r="J856" s="11" t="s">
        <v>115</v>
      </c>
      <c r="K856" s="11" t="s">
        <v>116</v>
      </c>
      <c r="L856" s="2" t="s">
        <v>11</v>
      </c>
      <c r="M856" s="2">
        <v>1</v>
      </c>
      <c r="N856" s="2" t="s">
        <v>11</v>
      </c>
      <c r="O856" s="2" t="s">
        <v>34</v>
      </c>
    </row>
    <row r="857" spans="1:15" ht="15.5" x14ac:dyDescent="0.35">
      <c r="A857" s="4">
        <v>44310</v>
      </c>
      <c r="B857" s="2" t="s">
        <v>18</v>
      </c>
      <c r="C857" s="2" t="s">
        <v>114</v>
      </c>
      <c r="D857" s="2" t="s">
        <v>5</v>
      </c>
      <c r="E857" s="2" t="s">
        <v>57</v>
      </c>
      <c r="F857" s="2" t="s">
        <v>4</v>
      </c>
      <c r="G857" s="2" t="s">
        <v>52</v>
      </c>
      <c r="H857" s="2">
        <v>2</v>
      </c>
      <c r="I857" s="2">
        <v>28</v>
      </c>
      <c r="J857" s="11" t="s">
        <v>115</v>
      </c>
      <c r="K857" s="11" t="s">
        <v>116</v>
      </c>
      <c r="L857" s="2" t="s">
        <v>11</v>
      </c>
      <c r="M857" s="2">
        <v>1</v>
      </c>
      <c r="N857" s="2" t="s">
        <v>12</v>
      </c>
      <c r="O857" s="2" t="s">
        <v>33</v>
      </c>
    </row>
    <row r="858" spans="1:15" ht="15.5" x14ac:dyDescent="0.35">
      <c r="A858" s="4">
        <v>44310</v>
      </c>
      <c r="B858" s="2" t="s">
        <v>18</v>
      </c>
      <c r="C858" s="2" t="s">
        <v>114</v>
      </c>
      <c r="D858" s="2" t="s">
        <v>5</v>
      </c>
      <c r="E858" s="2" t="s">
        <v>57</v>
      </c>
      <c r="F858" s="2" t="s">
        <v>4</v>
      </c>
      <c r="G858" s="2" t="s">
        <v>52</v>
      </c>
      <c r="H858" s="2">
        <v>2</v>
      </c>
      <c r="I858" s="2">
        <v>29</v>
      </c>
      <c r="J858" s="11" t="s">
        <v>115</v>
      </c>
      <c r="K858" s="11" t="s">
        <v>116</v>
      </c>
      <c r="L858" s="2" t="s">
        <v>12</v>
      </c>
      <c r="M858" s="2">
        <v>2</v>
      </c>
      <c r="N858" s="2" t="s">
        <v>11</v>
      </c>
      <c r="O858" s="2" t="s">
        <v>34</v>
      </c>
    </row>
    <row r="859" spans="1:15" ht="15.5" x14ac:dyDescent="0.35">
      <c r="A859" s="4">
        <v>44310</v>
      </c>
      <c r="B859" s="2" t="s">
        <v>18</v>
      </c>
      <c r="C859" s="2" t="s">
        <v>114</v>
      </c>
      <c r="D859" s="2" t="s">
        <v>5</v>
      </c>
      <c r="E859" s="2" t="s">
        <v>57</v>
      </c>
      <c r="F859" s="2" t="s">
        <v>4</v>
      </c>
      <c r="G859" s="2" t="s">
        <v>52</v>
      </c>
      <c r="H859" s="2">
        <v>2</v>
      </c>
      <c r="I859" s="2">
        <v>30</v>
      </c>
      <c r="J859" s="11" t="s">
        <v>115</v>
      </c>
      <c r="K859" s="11" t="s">
        <v>116</v>
      </c>
      <c r="L859" s="2" t="s">
        <v>12</v>
      </c>
      <c r="M859" s="2">
        <v>2</v>
      </c>
      <c r="N859" s="2" t="s">
        <v>12</v>
      </c>
      <c r="O859" s="2" t="s">
        <v>34</v>
      </c>
    </row>
    <row r="860" spans="1:15" ht="15.5" x14ac:dyDescent="0.35">
      <c r="A860" s="4">
        <v>44310</v>
      </c>
      <c r="B860" s="2" t="s">
        <v>18</v>
      </c>
      <c r="C860" s="2" t="s">
        <v>114</v>
      </c>
      <c r="D860" s="2" t="s">
        <v>5</v>
      </c>
      <c r="E860" s="2" t="s">
        <v>57</v>
      </c>
      <c r="F860" s="2" t="s">
        <v>4</v>
      </c>
      <c r="G860" s="2" t="s">
        <v>52</v>
      </c>
      <c r="H860" s="2">
        <v>2</v>
      </c>
      <c r="I860" s="2">
        <v>31</v>
      </c>
      <c r="J860" s="11" t="s">
        <v>115</v>
      </c>
      <c r="K860" s="11" t="s">
        <v>116</v>
      </c>
      <c r="L860" s="2" t="s">
        <v>12</v>
      </c>
      <c r="M860" s="2">
        <v>2</v>
      </c>
      <c r="N860" s="2" t="s">
        <v>12</v>
      </c>
      <c r="O860" s="2" t="s">
        <v>33</v>
      </c>
    </row>
    <row r="861" spans="1:15" ht="15.5" x14ac:dyDescent="0.35">
      <c r="A861" s="4">
        <v>44310</v>
      </c>
      <c r="B861" s="2" t="s">
        <v>18</v>
      </c>
      <c r="C861" s="2" t="s">
        <v>114</v>
      </c>
      <c r="D861" s="2" t="s">
        <v>5</v>
      </c>
      <c r="E861" s="2" t="s">
        <v>57</v>
      </c>
      <c r="F861" s="2" t="s">
        <v>4</v>
      </c>
      <c r="G861" s="2" t="s">
        <v>52</v>
      </c>
      <c r="H861" s="2">
        <v>2</v>
      </c>
      <c r="I861" s="2">
        <v>32</v>
      </c>
      <c r="J861" s="11" t="s">
        <v>115</v>
      </c>
      <c r="K861" s="11" t="s">
        <v>116</v>
      </c>
      <c r="L861" s="2" t="s">
        <v>12</v>
      </c>
      <c r="M861" s="2">
        <v>1</v>
      </c>
      <c r="N861" s="2" t="s">
        <v>11</v>
      </c>
      <c r="O861" s="2" t="s">
        <v>34</v>
      </c>
    </row>
    <row r="862" spans="1:15" ht="15.5" x14ac:dyDescent="0.35">
      <c r="A862" s="4">
        <v>44310</v>
      </c>
      <c r="B862" s="2" t="s">
        <v>18</v>
      </c>
      <c r="C862" s="2" t="s">
        <v>114</v>
      </c>
      <c r="D862" s="2" t="s">
        <v>5</v>
      </c>
      <c r="E862" s="2" t="s">
        <v>57</v>
      </c>
      <c r="F862" s="2" t="s">
        <v>4</v>
      </c>
      <c r="G862" s="2" t="s">
        <v>52</v>
      </c>
      <c r="H862" s="2">
        <v>2</v>
      </c>
      <c r="I862" s="2">
        <v>33</v>
      </c>
      <c r="J862" s="11" t="s">
        <v>115</v>
      </c>
      <c r="K862" s="11" t="s">
        <v>116</v>
      </c>
      <c r="L862" s="2" t="s">
        <v>11</v>
      </c>
      <c r="M862" s="2">
        <v>1</v>
      </c>
      <c r="N862" s="2" t="s">
        <v>11</v>
      </c>
      <c r="O862" s="2" t="s">
        <v>34</v>
      </c>
    </row>
    <row r="863" spans="1:15" ht="15.5" x14ac:dyDescent="0.35">
      <c r="A863" s="4">
        <v>44310</v>
      </c>
      <c r="B863" s="2" t="s">
        <v>18</v>
      </c>
      <c r="C863" s="2" t="s">
        <v>114</v>
      </c>
      <c r="D863" s="2" t="s">
        <v>5</v>
      </c>
      <c r="E863" s="2" t="s">
        <v>57</v>
      </c>
      <c r="F863" s="2" t="s">
        <v>4</v>
      </c>
      <c r="G863" s="2" t="s">
        <v>52</v>
      </c>
      <c r="H863" s="2">
        <v>2</v>
      </c>
      <c r="I863" s="2">
        <v>34</v>
      </c>
      <c r="J863" s="11" t="s">
        <v>115</v>
      </c>
      <c r="K863" s="11" t="s">
        <v>116</v>
      </c>
      <c r="L863" s="2" t="s">
        <v>11</v>
      </c>
      <c r="M863" s="2">
        <v>2</v>
      </c>
      <c r="N863" s="2" t="s">
        <v>11</v>
      </c>
      <c r="O863" s="2" t="s">
        <v>33</v>
      </c>
    </row>
    <row r="864" spans="1:15" ht="15.5" x14ac:dyDescent="0.35">
      <c r="A864" s="4">
        <v>44310</v>
      </c>
      <c r="B864" s="2" t="s">
        <v>18</v>
      </c>
      <c r="C864" s="2" t="s">
        <v>114</v>
      </c>
      <c r="D864" s="2" t="s">
        <v>5</v>
      </c>
      <c r="E864" s="2" t="s">
        <v>57</v>
      </c>
      <c r="F864" s="2" t="s">
        <v>4</v>
      </c>
      <c r="G864" s="2" t="s">
        <v>52</v>
      </c>
      <c r="H864" s="2">
        <v>3</v>
      </c>
      <c r="I864" s="2">
        <v>35</v>
      </c>
      <c r="J864" s="11" t="s">
        <v>115</v>
      </c>
      <c r="K864" s="11" t="s">
        <v>116</v>
      </c>
      <c r="L864" s="2" t="s">
        <v>11</v>
      </c>
      <c r="M864" s="2">
        <v>1</v>
      </c>
      <c r="N864" s="2" t="s">
        <v>11</v>
      </c>
      <c r="O864" s="2" t="s">
        <v>35</v>
      </c>
    </row>
    <row r="865" spans="1:15" ht="15.5" x14ac:dyDescent="0.35">
      <c r="A865" s="4">
        <v>44310</v>
      </c>
      <c r="B865" s="2" t="s">
        <v>18</v>
      </c>
      <c r="C865" s="2" t="s">
        <v>114</v>
      </c>
      <c r="D865" s="2" t="s">
        <v>5</v>
      </c>
      <c r="E865" s="2" t="s">
        <v>57</v>
      </c>
      <c r="F865" s="2" t="s">
        <v>4</v>
      </c>
      <c r="G865" s="2" t="s">
        <v>52</v>
      </c>
      <c r="H865" s="2">
        <v>3</v>
      </c>
      <c r="I865" s="2">
        <v>36</v>
      </c>
      <c r="J865" s="11" t="s">
        <v>115</v>
      </c>
      <c r="K865" s="11" t="s">
        <v>116</v>
      </c>
      <c r="L865" s="2" t="s">
        <v>12</v>
      </c>
      <c r="M865" s="2">
        <v>1</v>
      </c>
      <c r="N865" s="2" t="s">
        <v>12</v>
      </c>
      <c r="O865" s="2" t="s">
        <v>34</v>
      </c>
    </row>
    <row r="866" spans="1:15" ht="15.5" x14ac:dyDescent="0.35">
      <c r="A866" s="4">
        <v>44310</v>
      </c>
      <c r="B866" s="2" t="s">
        <v>18</v>
      </c>
      <c r="C866" s="2" t="s">
        <v>114</v>
      </c>
      <c r="D866" s="2" t="s">
        <v>5</v>
      </c>
      <c r="E866" s="2" t="s">
        <v>57</v>
      </c>
      <c r="F866" s="2" t="s">
        <v>4</v>
      </c>
      <c r="G866" s="2" t="s">
        <v>52</v>
      </c>
      <c r="H866" s="2">
        <v>3</v>
      </c>
      <c r="I866" s="2">
        <v>37</v>
      </c>
      <c r="J866" s="11" t="s">
        <v>115</v>
      </c>
      <c r="K866" s="11" t="s">
        <v>116</v>
      </c>
      <c r="L866" s="2" t="s">
        <v>12</v>
      </c>
      <c r="M866" s="2">
        <v>1</v>
      </c>
      <c r="N866" s="2" t="s">
        <v>11</v>
      </c>
      <c r="O866" s="2" t="s">
        <v>33</v>
      </c>
    </row>
    <row r="867" spans="1:15" ht="15.5" x14ac:dyDescent="0.35">
      <c r="A867" s="4">
        <v>44310</v>
      </c>
      <c r="B867" s="2" t="s">
        <v>18</v>
      </c>
      <c r="C867" s="2" t="s">
        <v>114</v>
      </c>
      <c r="D867" s="2" t="s">
        <v>5</v>
      </c>
      <c r="E867" s="2" t="s">
        <v>57</v>
      </c>
      <c r="F867" s="2" t="s">
        <v>4</v>
      </c>
      <c r="G867" s="2" t="s">
        <v>52</v>
      </c>
      <c r="H867" s="2">
        <v>3</v>
      </c>
      <c r="I867" s="2">
        <v>38</v>
      </c>
      <c r="J867" s="11" t="s">
        <v>115</v>
      </c>
      <c r="K867" s="11" t="s">
        <v>116</v>
      </c>
      <c r="L867" s="2" t="s">
        <v>12</v>
      </c>
      <c r="M867" s="2">
        <v>2</v>
      </c>
      <c r="N867" s="2" t="s">
        <v>12</v>
      </c>
      <c r="O867" s="2" t="s">
        <v>33</v>
      </c>
    </row>
    <row r="868" spans="1:15" ht="15.5" x14ac:dyDescent="0.35">
      <c r="A868" s="4">
        <v>44310</v>
      </c>
      <c r="B868" s="2" t="s">
        <v>18</v>
      </c>
      <c r="C868" s="2" t="s">
        <v>114</v>
      </c>
      <c r="D868" s="2" t="s">
        <v>5</v>
      </c>
      <c r="E868" s="2" t="s">
        <v>57</v>
      </c>
      <c r="F868" s="2" t="s">
        <v>4</v>
      </c>
      <c r="G868" s="2" t="s">
        <v>52</v>
      </c>
      <c r="H868" s="2">
        <v>3</v>
      </c>
      <c r="I868" s="2">
        <v>39</v>
      </c>
      <c r="J868" s="11" t="s">
        <v>115</v>
      </c>
      <c r="K868" s="11" t="s">
        <v>116</v>
      </c>
      <c r="L868" s="2" t="s">
        <v>12</v>
      </c>
      <c r="M868" s="2">
        <v>2</v>
      </c>
      <c r="N868" s="2" t="s">
        <v>11</v>
      </c>
      <c r="O868" s="2" t="s">
        <v>35</v>
      </c>
    </row>
    <row r="869" spans="1:15" x14ac:dyDescent="0.35">
      <c r="A869" s="4">
        <v>44310</v>
      </c>
      <c r="B869" s="2" t="s">
        <v>18</v>
      </c>
      <c r="C869" s="2" t="s">
        <v>114</v>
      </c>
      <c r="D869" s="2" t="s">
        <v>50</v>
      </c>
      <c r="E869" s="2" t="s">
        <v>57</v>
      </c>
      <c r="F869" s="2" t="s">
        <v>4</v>
      </c>
      <c r="G869" s="2" t="s">
        <v>52</v>
      </c>
      <c r="H869" s="2">
        <v>1</v>
      </c>
      <c r="I869" s="2">
        <v>1</v>
      </c>
      <c r="J869" s="2" t="s">
        <v>31</v>
      </c>
      <c r="K869" s="2" t="s">
        <v>117</v>
      </c>
      <c r="L869" s="2" t="s">
        <v>11</v>
      </c>
      <c r="M869" s="2">
        <v>1</v>
      </c>
      <c r="N869" s="2" t="s">
        <v>11</v>
      </c>
      <c r="O869" s="2" t="s">
        <v>33</v>
      </c>
    </row>
    <row r="870" spans="1:15" x14ac:dyDescent="0.35">
      <c r="A870" s="4">
        <v>44310</v>
      </c>
      <c r="B870" s="2" t="s">
        <v>18</v>
      </c>
      <c r="C870" s="2" t="s">
        <v>114</v>
      </c>
      <c r="D870" s="2" t="s">
        <v>50</v>
      </c>
      <c r="E870" s="2" t="s">
        <v>57</v>
      </c>
      <c r="F870" s="2" t="s">
        <v>4</v>
      </c>
      <c r="G870" s="2" t="s">
        <v>52</v>
      </c>
      <c r="H870" s="2">
        <v>1</v>
      </c>
      <c r="I870" s="2">
        <v>2</v>
      </c>
      <c r="J870" s="2" t="s">
        <v>31</v>
      </c>
      <c r="K870" s="2" t="s">
        <v>117</v>
      </c>
      <c r="L870" s="2" t="s">
        <v>11</v>
      </c>
      <c r="M870" s="2">
        <v>2</v>
      </c>
      <c r="N870" s="2" t="s">
        <v>12</v>
      </c>
      <c r="O870" s="2" t="s">
        <v>34</v>
      </c>
    </row>
    <row r="871" spans="1:15" x14ac:dyDescent="0.35">
      <c r="A871" s="4">
        <v>44310</v>
      </c>
      <c r="B871" s="2" t="s">
        <v>18</v>
      </c>
      <c r="C871" s="2" t="s">
        <v>114</v>
      </c>
      <c r="D871" s="2" t="s">
        <v>50</v>
      </c>
      <c r="E871" s="2" t="s">
        <v>57</v>
      </c>
      <c r="F871" s="2" t="s">
        <v>4</v>
      </c>
      <c r="G871" s="2" t="s">
        <v>52</v>
      </c>
      <c r="H871" s="2">
        <v>1</v>
      </c>
      <c r="I871" s="2">
        <v>3</v>
      </c>
      <c r="J871" s="2" t="s">
        <v>31</v>
      </c>
      <c r="K871" s="2" t="s">
        <v>117</v>
      </c>
      <c r="L871" s="2" t="s">
        <v>11</v>
      </c>
      <c r="M871" s="2">
        <v>2</v>
      </c>
      <c r="N871" s="2" t="s">
        <v>12</v>
      </c>
      <c r="O871" s="2" t="s">
        <v>33</v>
      </c>
    </row>
    <row r="872" spans="1:15" hidden="1" x14ac:dyDescent="0.35">
      <c r="A872" s="4">
        <v>44310</v>
      </c>
      <c r="B872" s="2" t="s">
        <v>18</v>
      </c>
      <c r="C872" s="2" t="s">
        <v>114</v>
      </c>
      <c r="D872" s="2" t="s">
        <v>50</v>
      </c>
      <c r="E872" s="2" t="s">
        <v>57</v>
      </c>
      <c r="F872" s="2" t="s">
        <v>4</v>
      </c>
      <c r="G872" s="2" t="s">
        <v>52</v>
      </c>
      <c r="H872" s="2">
        <v>1</v>
      </c>
      <c r="I872" s="2">
        <v>4</v>
      </c>
      <c r="J872" s="2" t="s">
        <v>31</v>
      </c>
      <c r="K872" s="2" t="s">
        <v>117</v>
      </c>
      <c r="L872" s="2" t="s">
        <v>11</v>
      </c>
      <c r="M872" s="2">
        <v>2</v>
      </c>
      <c r="N872" s="2" t="s">
        <v>40</v>
      </c>
      <c r="O872" s="2" t="s">
        <v>40</v>
      </c>
    </row>
    <row r="873" spans="1:15" x14ac:dyDescent="0.35">
      <c r="A873" s="4">
        <v>44310</v>
      </c>
      <c r="B873" s="2" t="s">
        <v>18</v>
      </c>
      <c r="C873" s="2" t="s">
        <v>114</v>
      </c>
      <c r="D873" s="2" t="s">
        <v>50</v>
      </c>
      <c r="E873" s="2" t="s">
        <v>57</v>
      </c>
      <c r="F873" s="2" t="s">
        <v>4</v>
      </c>
      <c r="G873" s="2" t="s">
        <v>52</v>
      </c>
      <c r="H873" s="2">
        <v>1</v>
      </c>
      <c r="I873" s="2">
        <v>5</v>
      </c>
      <c r="J873" s="2" t="s">
        <v>31</v>
      </c>
      <c r="K873" s="2" t="s">
        <v>117</v>
      </c>
      <c r="L873" s="2" t="s">
        <v>11</v>
      </c>
      <c r="M873" s="2">
        <v>2</v>
      </c>
      <c r="N873" s="2" t="s">
        <v>12</v>
      </c>
      <c r="O873" s="2" t="s">
        <v>33</v>
      </c>
    </row>
    <row r="874" spans="1:15" x14ac:dyDescent="0.35">
      <c r="A874" s="4">
        <v>44310</v>
      </c>
      <c r="B874" s="2" t="s">
        <v>18</v>
      </c>
      <c r="C874" s="2" t="s">
        <v>114</v>
      </c>
      <c r="D874" s="2" t="s">
        <v>50</v>
      </c>
      <c r="E874" s="2" t="s">
        <v>57</v>
      </c>
      <c r="F874" s="2" t="s">
        <v>4</v>
      </c>
      <c r="G874" s="2" t="s">
        <v>52</v>
      </c>
      <c r="H874" s="2">
        <v>1</v>
      </c>
      <c r="I874" s="2">
        <v>6</v>
      </c>
      <c r="J874" s="2" t="s">
        <v>31</v>
      </c>
      <c r="K874" s="2" t="s">
        <v>117</v>
      </c>
      <c r="L874" s="2" t="s">
        <v>12</v>
      </c>
      <c r="M874" s="2">
        <v>2</v>
      </c>
      <c r="N874" s="2" t="s">
        <v>12</v>
      </c>
      <c r="O874" s="2" t="s">
        <v>33</v>
      </c>
    </row>
    <row r="875" spans="1:15" x14ac:dyDescent="0.35">
      <c r="A875" s="4">
        <v>44310</v>
      </c>
      <c r="B875" s="2" t="s">
        <v>18</v>
      </c>
      <c r="C875" s="2" t="s">
        <v>114</v>
      </c>
      <c r="D875" s="2" t="s">
        <v>50</v>
      </c>
      <c r="E875" s="2" t="s">
        <v>57</v>
      </c>
      <c r="F875" s="2" t="s">
        <v>4</v>
      </c>
      <c r="G875" s="2" t="s">
        <v>52</v>
      </c>
      <c r="H875" s="2">
        <v>1</v>
      </c>
      <c r="I875" s="2">
        <v>7</v>
      </c>
      <c r="J875" s="2" t="s">
        <v>31</v>
      </c>
      <c r="K875" s="2" t="s">
        <v>117</v>
      </c>
      <c r="L875" s="2" t="s">
        <v>12</v>
      </c>
      <c r="M875" s="2">
        <v>2</v>
      </c>
      <c r="N875" s="2" t="s">
        <v>11</v>
      </c>
      <c r="O875" s="2" t="s">
        <v>35</v>
      </c>
    </row>
    <row r="876" spans="1:15" x14ac:dyDescent="0.35">
      <c r="A876" s="4">
        <v>44310</v>
      </c>
      <c r="B876" s="2" t="s">
        <v>18</v>
      </c>
      <c r="C876" s="2" t="s">
        <v>114</v>
      </c>
      <c r="D876" s="2" t="s">
        <v>50</v>
      </c>
      <c r="E876" s="2" t="s">
        <v>57</v>
      </c>
      <c r="F876" s="2" t="s">
        <v>4</v>
      </c>
      <c r="G876" s="2" t="s">
        <v>52</v>
      </c>
      <c r="H876" s="2">
        <v>1</v>
      </c>
      <c r="I876" s="2">
        <v>8</v>
      </c>
      <c r="J876" s="2" t="s">
        <v>31</v>
      </c>
      <c r="K876" s="2" t="s">
        <v>117</v>
      </c>
      <c r="L876" s="2" t="s">
        <v>12</v>
      </c>
      <c r="M876" s="2">
        <v>1</v>
      </c>
      <c r="N876" s="2" t="s">
        <v>12</v>
      </c>
      <c r="O876" s="2" t="s">
        <v>34</v>
      </c>
    </row>
    <row r="877" spans="1:15" x14ac:dyDescent="0.35">
      <c r="A877" s="4">
        <v>44310</v>
      </c>
      <c r="B877" s="2" t="s">
        <v>18</v>
      </c>
      <c r="C877" s="2" t="s">
        <v>114</v>
      </c>
      <c r="D877" s="2" t="s">
        <v>50</v>
      </c>
      <c r="E877" s="2" t="s">
        <v>57</v>
      </c>
      <c r="F877" s="2" t="s">
        <v>4</v>
      </c>
      <c r="G877" s="2" t="s">
        <v>52</v>
      </c>
      <c r="H877" s="2">
        <v>1</v>
      </c>
      <c r="I877" s="2">
        <v>9</v>
      </c>
      <c r="J877" s="2" t="s">
        <v>31</v>
      </c>
      <c r="K877" s="2" t="s">
        <v>117</v>
      </c>
      <c r="L877" s="2" t="s">
        <v>12</v>
      </c>
      <c r="M877" s="2">
        <v>2</v>
      </c>
      <c r="N877" s="2" t="s">
        <v>12</v>
      </c>
      <c r="O877" s="2" t="s">
        <v>33</v>
      </c>
    </row>
    <row r="878" spans="1:15" x14ac:dyDescent="0.35">
      <c r="A878" s="4">
        <v>44310</v>
      </c>
      <c r="B878" s="2" t="s">
        <v>18</v>
      </c>
      <c r="C878" s="2" t="s">
        <v>114</v>
      </c>
      <c r="D878" s="2" t="s">
        <v>50</v>
      </c>
      <c r="E878" s="2" t="s">
        <v>57</v>
      </c>
      <c r="F878" s="2" t="s">
        <v>4</v>
      </c>
      <c r="G878" s="2" t="s">
        <v>52</v>
      </c>
      <c r="H878" s="2">
        <v>1</v>
      </c>
      <c r="I878" s="2">
        <v>10</v>
      </c>
      <c r="J878" s="2" t="s">
        <v>31</v>
      </c>
      <c r="K878" s="2" t="s">
        <v>117</v>
      </c>
      <c r="L878" s="2" t="s">
        <v>11</v>
      </c>
      <c r="M878" s="2">
        <v>1</v>
      </c>
      <c r="N878" s="2" t="s">
        <v>12</v>
      </c>
      <c r="O878" s="2" t="s">
        <v>33</v>
      </c>
    </row>
    <row r="879" spans="1:15" hidden="1" x14ac:dyDescent="0.35">
      <c r="A879" s="4">
        <v>44310</v>
      </c>
      <c r="B879" s="2" t="s">
        <v>18</v>
      </c>
      <c r="C879" s="2" t="s">
        <v>114</v>
      </c>
      <c r="D879" s="2" t="s">
        <v>50</v>
      </c>
      <c r="E879" s="2" t="s">
        <v>57</v>
      </c>
      <c r="F879" s="2" t="s">
        <v>4</v>
      </c>
      <c r="G879" s="2" t="s">
        <v>52</v>
      </c>
      <c r="H879" s="2">
        <v>1</v>
      </c>
      <c r="I879" s="2">
        <v>11</v>
      </c>
      <c r="J879" s="2" t="s">
        <v>31</v>
      </c>
      <c r="K879" s="2" t="s">
        <v>117</v>
      </c>
      <c r="L879" s="2" t="s">
        <v>11</v>
      </c>
      <c r="M879" s="2">
        <v>2</v>
      </c>
      <c r="N879" s="2" t="s">
        <v>40</v>
      </c>
      <c r="O879" s="2" t="s">
        <v>40</v>
      </c>
    </row>
    <row r="880" spans="1:15" x14ac:dyDescent="0.35">
      <c r="A880" s="4">
        <v>44310</v>
      </c>
      <c r="B880" s="2" t="s">
        <v>18</v>
      </c>
      <c r="C880" s="2" t="s">
        <v>114</v>
      </c>
      <c r="D880" s="2" t="s">
        <v>50</v>
      </c>
      <c r="E880" s="2" t="s">
        <v>57</v>
      </c>
      <c r="F880" s="2" t="s">
        <v>4</v>
      </c>
      <c r="G880" s="2" t="s">
        <v>52</v>
      </c>
      <c r="H880" s="2">
        <v>1</v>
      </c>
      <c r="I880" s="2">
        <v>12</v>
      </c>
      <c r="J880" s="2" t="s">
        <v>31</v>
      </c>
      <c r="K880" s="2" t="s">
        <v>117</v>
      </c>
      <c r="L880" s="2" t="s">
        <v>11</v>
      </c>
      <c r="M880" s="2">
        <v>1</v>
      </c>
      <c r="N880" s="2" t="s">
        <v>11</v>
      </c>
      <c r="O880" s="2" t="s">
        <v>35</v>
      </c>
    </row>
    <row r="881" spans="1:15" hidden="1" x14ac:dyDescent="0.35">
      <c r="A881" s="4">
        <v>44310</v>
      </c>
      <c r="B881" s="2" t="s">
        <v>18</v>
      </c>
      <c r="C881" s="2" t="s">
        <v>114</v>
      </c>
      <c r="D881" s="2" t="s">
        <v>50</v>
      </c>
      <c r="E881" s="2" t="s">
        <v>57</v>
      </c>
      <c r="F881" s="2" t="s">
        <v>4</v>
      </c>
      <c r="G881" s="2" t="s">
        <v>52</v>
      </c>
      <c r="H881" s="2">
        <v>1</v>
      </c>
      <c r="I881" s="2">
        <v>13</v>
      </c>
      <c r="J881" s="2" t="s">
        <v>31</v>
      </c>
      <c r="K881" s="2" t="s">
        <v>117</v>
      </c>
      <c r="L881" s="2" t="s">
        <v>11</v>
      </c>
      <c r="M881" s="2">
        <v>1</v>
      </c>
      <c r="N881" s="2" t="s">
        <v>40</v>
      </c>
      <c r="O881" s="2" t="s">
        <v>40</v>
      </c>
    </row>
    <row r="882" spans="1:15" x14ac:dyDescent="0.35">
      <c r="A882" s="4">
        <v>44310</v>
      </c>
      <c r="B882" s="2" t="s">
        <v>18</v>
      </c>
      <c r="C882" s="2" t="s">
        <v>114</v>
      </c>
      <c r="D882" s="2" t="s">
        <v>50</v>
      </c>
      <c r="E882" s="2" t="s">
        <v>57</v>
      </c>
      <c r="F882" s="2" t="s">
        <v>4</v>
      </c>
      <c r="G882" s="2" t="s">
        <v>52</v>
      </c>
      <c r="H882" s="2">
        <v>1</v>
      </c>
      <c r="I882" s="2">
        <v>14</v>
      </c>
      <c r="J882" s="2" t="s">
        <v>31</v>
      </c>
      <c r="K882" s="2" t="s">
        <v>117</v>
      </c>
      <c r="L882" s="2" t="s">
        <v>11</v>
      </c>
      <c r="M882" s="2">
        <v>1</v>
      </c>
      <c r="N882" s="2" t="s">
        <v>11</v>
      </c>
      <c r="O882" s="2" t="s">
        <v>34</v>
      </c>
    </row>
    <row r="883" spans="1:15" x14ac:dyDescent="0.35">
      <c r="A883" s="4">
        <v>44310</v>
      </c>
      <c r="B883" s="2" t="s">
        <v>18</v>
      </c>
      <c r="C883" s="2" t="s">
        <v>114</v>
      </c>
      <c r="D883" s="2" t="s">
        <v>50</v>
      </c>
      <c r="E883" s="2" t="s">
        <v>57</v>
      </c>
      <c r="F883" s="2" t="s">
        <v>4</v>
      </c>
      <c r="G883" s="2" t="s">
        <v>52</v>
      </c>
      <c r="H883" s="2">
        <v>1</v>
      </c>
      <c r="I883" s="2">
        <v>15</v>
      </c>
      <c r="J883" s="2" t="s">
        <v>31</v>
      </c>
      <c r="K883" s="2" t="s">
        <v>117</v>
      </c>
      <c r="L883" s="2" t="s">
        <v>11</v>
      </c>
      <c r="M883" s="2">
        <v>2</v>
      </c>
      <c r="N883" s="2" t="s">
        <v>12</v>
      </c>
      <c r="O883" s="2" t="s">
        <v>33</v>
      </c>
    </row>
    <row r="884" spans="1:15" x14ac:dyDescent="0.35">
      <c r="A884" s="4">
        <v>44310</v>
      </c>
      <c r="B884" s="2" t="s">
        <v>18</v>
      </c>
      <c r="C884" s="2" t="s">
        <v>114</v>
      </c>
      <c r="D884" s="2" t="s">
        <v>50</v>
      </c>
      <c r="E884" s="2" t="s">
        <v>57</v>
      </c>
      <c r="F884" s="2" t="s">
        <v>4</v>
      </c>
      <c r="G884" s="2" t="s">
        <v>52</v>
      </c>
      <c r="H884" s="2">
        <v>1</v>
      </c>
      <c r="I884" s="2">
        <v>16</v>
      </c>
      <c r="J884" s="2" t="s">
        <v>31</v>
      </c>
      <c r="K884" s="2" t="s">
        <v>117</v>
      </c>
      <c r="L884" s="2" t="s">
        <v>12</v>
      </c>
      <c r="M884" s="2">
        <v>2</v>
      </c>
      <c r="N884" s="2" t="s">
        <v>11</v>
      </c>
      <c r="O884" s="2" t="s">
        <v>33</v>
      </c>
    </row>
    <row r="885" spans="1:15" x14ac:dyDescent="0.35">
      <c r="A885" s="4">
        <v>44310</v>
      </c>
      <c r="B885" s="2" t="s">
        <v>18</v>
      </c>
      <c r="C885" s="2" t="s">
        <v>114</v>
      </c>
      <c r="D885" s="2" t="s">
        <v>50</v>
      </c>
      <c r="E885" s="2" t="s">
        <v>57</v>
      </c>
      <c r="F885" s="2" t="s">
        <v>4</v>
      </c>
      <c r="G885" s="2" t="s">
        <v>52</v>
      </c>
      <c r="H885" s="2">
        <v>1</v>
      </c>
      <c r="I885" s="2">
        <v>17</v>
      </c>
      <c r="J885" s="2" t="s">
        <v>31</v>
      </c>
      <c r="K885" s="2" t="s">
        <v>117</v>
      </c>
      <c r="L885" s="2" t="s">
        <v>12</v>
      </c>
      <c r="M885" s="2">
        <v>2</v>
      </c>
      <c r="N885" s="2" t="s">
        <v>12</v>
      </c>
      <c r="O885" s="2" t="s">
        <v>33</v>
      </c>
    </row>
    <row r="886" spans="1:15" x14ac:dyDescent="0.35">
      <c r="A886" s="4">
        <v>44310</v>
      </c>
      <c r="B886" s="2" t="s">
        <v>18</v>
      </c>
      <c r="C886" s="2" t="s">
        <v>114</v>
      </c>
      <c r="D886" s="2" t="s">
        <v>50</v>
      </c>
      <c r="E886" s="2" t="s">
        <v>57</v>
      </c>
      <c r="F886" s="2" t="s">
        <v>4</v>
      </c>
      <c r="G886" s="2" t="s">
        <v>52</v>
      </c>
      <c r="H886" s="2">
        <v>1</v>
      </c>
      <c r="I886" s="2">
        <v>18</v>
      </c>
      <c r="J886" s="2" t="s">
        <v>31</v>
      </c>
      <c r="K886" s="2" t="s">
        <v>117</v>
      </c>
      <c r="L886" s="2" t="s">
        <v>12</v>
      </c>
      <c r="M886" s="2" t="s">
        <v>39</v>
      </c>
      <c r="N886" s="2" t="s">
        <v>11</v>
      </c>
      <c r="O886" s="2" t="s">
        <v>33</v>
      </c>
    </row>
    <row r="887" spans="1:15" x14ac:dyDescent="0.35">
      <c r="A887" s="4">
        <v>44310</v>
      </c>
      <c r="B887" s="2" t="s">
        <v>18</v>
      </c>
      <c r="C887" s="2" t="s">
        <v>114</v>
      </c>
      <c r="D887" s="2" t="s">
        <v>50</v>
      </c>
      <c r="E887" s="2" t="s">
        <v>57</v>
      </c>
      <c r="F887" s="2" t="s">
        <v>4</v>
      </c>
      <c r="G887" s="2" t="s">
        <v>52</v>
      </c>
      <c r="H887" s="2">
        <v>1</v>
      </c>
      <c r="I887" s="2">
        <v>19</v>
      </c>
      <c r="J887" s="2" t="s">
        <v>31</v>
      </c>
      <c r="K887" s="2" t="s">
        <v>117</v>
      </c>
      <c r="L887" s="2" t="s">
        <v>12</v>
      </c>
      <c r="M887" s="2">
        <v>1</v>
      </c>
      <c r="N887" s="2" t="s">
        <v>12</v>
      </c>
      <c r="O887" s="2" t="s">
        <v>35</v>
      </c>
    </row>
    <row r="888" spans="1:15" hidden="1" x14ac:dyDescent="0.35">
      <c r="A888" s="4">
        <v>44310</v>
      </c>
      <c r="B888" s="2" t="s">
        <v>18</v>
      </c>
      <c r="C888" s="2" t="s">
        <v>114</v>
      </c>
      <c r="D888" s="2" t="s">
        <v>50</v>
      </c>
      <c r="E888" s="2" t="s">
        <v>57</v>
      </c>
      <c r="F888" s="2" t="s">
        <v>4</v>
      </c>
      <c r="G888" s="2" t="s">
        <v>52</v>
      </c>
      <c r="H888" s="2">
        <v>1</v>
      </c>
      <c r="I888" s="2">
        <v>20</v>
      </c>
      <c r="J888" s="2" t="s">
        <v>31</v>
      </c>
      <c r="K888" s="2" t="s">
        <v>117</v>
      </c>
      <c r="L888" s="2" t="s">
        <v>11</v>
      </c>
      <c r="M888" s="2">
        <v>2</v>
      </c>
      <c r="N888" s="2" t="s">
        <v>40</v>
      </c>
      <c r="O888" s="2" t="s">
        <v>40</v>
      </c>
    </row>
    <row r="889" spans="1:15" x14ac:dyDescent="0.35">
      <c r="A889" s="4">
        <v>44310</v>
      </c>
      <c r="B889" s="2" t="s">
        <v>18</v>
      </c>
      <c r="C889" s="2" t="s">
        <v>114</v>
      </c>
      <c r="D889" s="2" t="s">
        <v>50</v>
      </c>
      <c r="E889" s="2" t="s">
        <v>57</v>
      </c>
      <c r="F889" s="2" t="s">
        <v>4</v>
      </c>
      <c r="G889" s="2" t="s">
        <v>52</v>
      </c>
      <c r="H889" s="2">
        <v>1</v>
      </c>
      <c r="I889" s="2">
        <v>21</v>
      </c>
      <c r="J889" s="2" t="s">
        <v>31</v>
      </c>
      <c r="K889" s="2" t="s">
        <v>117</v>
      </c>
      <c r="L889" s="2" t="s">
        <v>11</v>
      </c>
      <c r="M889" s="2">
        <v>1</v>
      </c>
      <c r="N889" s="2" t="s">
        <v>12</v>
      </c>
      <c r="O889" s="2" t="s">
        <v>33</v>
      </c>
    </row>
    <row r="890" spans="1:15" x14ac:dyDescent="0.35">
      <c r="A890" s="4">
        <v>44310</v>
      </c>
      <c r="B890" s="2" t="s">
        <v>18</v>
      </c>
      <c r="C890" s="2" t="s">
        <v>114</v>
      </c>
      <c r="D890" s="2" t="s">
        <v>50</v>
      </c>
      <c r="E890" s="2" t="s">
        <v>57</v>
      </c>
      <c r="F890" s="2" t="s">
        <v>4</v>
      </c>
      <c r="G890" s="2" t="s">
        <v>52</v>
      </c>
      <c r="H890" s="2">
        <v>1</v>
      </c>
      <c r="I890" s="2">
        <v>22</v>
      </c>
      <c r="J890" s="2" t="s">
        <v>31</v>
      </c>
      <c r="K890" s="2" t="s">
        <v>117</v>
      </c>
      <c r="L890" s="2" t="s">
        <v>11</v>
      </c>
      <c r="M890" s="2">
        <v>2</v>
      </c>
      <c r="N890" s="2" t="s">
        <v>12</v>
      </c>
      <c r="O890" s="2" t="s">
        <v>34</v>
      </c>
    </row>
    <row r="891" spans="1:15" x14ac:dyDescent="0.35">
      <c r="A891" s="4">
        <v>44310</v>
      </c>
      <c r="B891" s="2" t="s">
        <v>18</v>
      </c>
      <c r="C891" s="2" t="s">
        <v>114</v>
      </c>
      <c r="D891" s="2" t="s">
        <v>50</v>
      </c>
      <c r="E891" s="2" t="s">
        <v>57</v>
      </c>
      <c r="F891" s="2" t="s">
        <v>4</v>
      </c>
      <c r="G891" s="2" t="s">
        <v>52</v>
      </c>
      <c r="H891" s="2">
        <v>2</v>
      </c>
      <c r="I891" s="2">
        <v>1</v>
      </c>
      <c r="J891" s="2" t="s">
        <v>31</v>
      </c>
      <c r="K891" s="2" t="s">
        <v>117</v>
      </c>
      <c r="L891" s="2" t="s">
        <v>12</v>
      </c>
      <c r="M891" s="2">
        <v>2</v>
      </c>
      <c r="N891" s="2" t="s">
        <v>11</v>
      </c>
      <c r="O891" s="2" t="s">
        <v>33</v>
      </c>
    </row>
    <row r="892" spans="1:15" x14ac:dyDescent="0.35">
      <c r="A892" s="4">
        <v>44310</v>
      </c>
      <c r="B892" s="2" t="s">
        <v>18</v>
      </c>
      <c r="C892" s="2" t="s">
        <v>114</v>
      </c>
      <c r="D892" s="2" t="s">
        <v>50</v>
      </c>
      <c r="E892" s="2" t="s">
        <v>57</v>
      </c>
      <c r="F892" s="2" t="s">
        <v>4</v>
      </c>
      <c r="G892" s="2" t="s">
        <v>52</v>
      </c>
      <c r="H892" s="2"/>
      <c r="I892" s="2">
        <v>2</v>
      </c>
      <c r="J892" s="2" t="s">
        <v>31</v>
      </c>
      <c r="K892" s="2" t="s">
        <v>117</v>
      </c>
      <c r="L892" s="2" t="s">
        <v>12</v>
      </c>
      <c r="M892" s="2">
        <v>1</v>
      </c>
      <c r="N892" s="2" t="s">
        <v>11</v>
      </c>
      <c r="O892" s="2" t="s">
        <v>34</v>
      </c>
    </row>
    <row r="893" spans="1:15" x14ac:dyDescent="0.35">
      <c r="A893" s="4">
        <v>44310</v>
      </c>
      <c r="B893" s="2" t="s">
        <v>18</v>
      </c>
      <c r="C893" s="2" t="s">
        <v>114</v>
      </c>
      <c r="D893" s="2" t="s">
        <v>50</v>
      </c>
      <c r="E893" s="2" t="s">
        <v>57</v>
      </c>
      <c r="F893" s="2" t="s">
        <v>4</v>
      </c>
      <c r="G893" s="2" t="s">
        <v>52</v>
      </c>
      <c r="H893" s="2"/>
      <c r="I893" s="2">
        <v>3</v>
      </c>
      <c r="J893" s="2" t="s">
        <v>31</v>
      </c>
      <c r="K893" s="2" t="s">
        <v>117</v>
      </c>
      <c r="L893" s="2" t="s">
        <v>12</v>
      </c>
      <c r="M893" s="2">
        <v>1</v>
      </c>
      <c r="N893" s="2" t="s">
        <v>11</v>
      </c>
      <c r="O893" s="2" t="s">
        <v>35</v>
      </c>
    </row>
    <row r="894" spans="1:15" x14ac:dyDescent="0.35">
      <c r="A894" s="4">
        <v>44310</v>
      </c>
      <c r="B894" s="2" t="s">
        <v>18</v>
      </c>
      <c r="C894" s="2" t="s">
        <v>114</v>
      </c>
      <c r="D894" s="2" t="s">
        <v>50</v>
      </c>
      <c r="E894" s="2" t="s">
        <v>57</v>
      </c>
      <c r="F894" s="2" t="s">
        <v>4</v>
      </c>
      <c r="G894" s="2" t="s">
        <v>52</v>
      </c>
      <c r="H894" s="2"/>
      <c r="I894" s="2">
        <v>4</v>
      </c>
      <c r="J894" s="2" t="s">
        <v>31</v>
      </c>
      <c r="K894" s="2" t="s">
        <v>117</v>
      </c>
      <c r="L894" s="2" t="s">
        <v>12</v>
      </c>
      <c r="M894" s="2">
        <v>2</v>
      </c>
      <c r="N894" s="2" t="s">
        <v>12</v>
      </c>
      <c r="O894" s="2" t="s">
        <v>35</v>
      </c>
    </row>
    <row r="895" spans="1:15" x14ac:dyDescent="0.35">
      <c r="A895" s="4">
        <v>44310</v>
      </c>
      <c r="B895" s="2" t="s">
        <v>18</v>
      </c>
      <c r="C895" s="2" t="s">
        <v>114</v>
      </c>
      <c r="D895" s="2" t="s">
        <v>50</v>
      </c>
      <c r="E895" s="2" t="s">
        <v>57</v>
      </c>
      <c r="F895" s="2" t="s">
        <v>4</v>
      </c>
      <c r="G895" s="2" t="s">
        <v>52</v>
      </c>
      <c r="H895" s="2"/>
      <c r="I895" s="2">
        <v>5</v>
      </c>
      <c r="J895" s="2" t="s">
        <v>31</v>
      </c>
      <c r="K895" s="2" t="s">
        <v>117</v>
      </c>
      <c r="L895" s="2" t="s">
        <v>11</v>
      </c>
      <c r="M895" s="2">
        <v>2</v>
      </c>
      <c r="N895" s="2" t="s">
        <v>12</v>
      </c>
      <c r="O895" s="2" t="s">
        <v>35</v>
      </c>
    </row>
    <row r="896" spans="1:15" x14ac:dyDescent="0.35">
      <c r="A896" s="4">
        <v>44310</v>
      </c>
      <c r="B896" s="2" t="s">
        <v>18</v>
      </c>
      <c r="C896" s="2" t="s">
        <v>114</v>
      </c>
      <c r="D896" s="2" t="s">
        <v>50</v>
      </c>
      <c r="E896" s="2" t="s">
        <v>57</v>
      </c>
      <c r="F896" s="2" t="s">
        <v>4</v>
      </c>
      <c r="G896" s="2" t="s">
        <v>52</v>
      </c>
      <c r="H896" s="2"/>
      <c r="I896" s="2">
        <v>6</v>
      </c>
      <c r="J896" s="2" t="s">
        <v>31</v>
      </c>
      <c r="K896" s="2" t="s">
        <v>117</v>
      </c>
      <c r="L896" s="2" t="s">
        <v>11</v>
      </c>
      <c r="M896" s="2">
        <v>2</v>
      </c>
      <c r="N896" s="2" t="s">
        <v>12</v>
      </c>
      <c r="O896" s="2" t="s">
        <v>35</v>
      </c>
    </row>
    <row r="897" spans="1:15" x14ac:dyDescent="0.35">
      <c r="A897" s="4">
        <v>44310</v>
      </c>
      <c r="B897" s="2" t="s">
        <v>18</v>
      </c>
      <c r="C897" s="2" t="s">
        <v>114</v>
      </c>
      <c r="D897" s="2" t="s">
        <v>50</v>
      </c>
      <c r="E897" s="2" t="s">
        <v>57</v>
      </c>
      <c r="F897" s="2" t="s">
        <v>4</v>
      </c>
      <c r="G897" s="2" t="s">
        <v>52</v>
      </c>
      <c r="H897" s="2"/>
      <c r="I897" s="2">
        <v>7</v>
      </c>
      <c r="J897" s="2" t="s">
        <v>31</v>
      </c>
      <c r="K897" s="2" t="s">
        <v>117</v>
      </c>
      <c r="L897" s="2" t="s">
        <v>11</v>
      </c>
      <c r="M897" s="2">
        <v>2</v>
      </c>
      <c r="N897" s="2" t="s">
        <v>11</v>
      </c>
      <c r="O897" s="2" t="s">
        <v>33</v>
      </c>
    </row>
    <row r="898" spans="1:15" x14ac:dyDescent="0.35">
      <c r="A898" s="4">
        <v>44310</v>
      </c>
      <c r="B898" s="2" t="s">
        <v>18</v>
      </c>
      <c r="C898" s="2" t="s">
        <v>114</v>
      </c>
      <c r="D898" s="2" t="s">
        <v>50</v>
      </c>
      <c r="E898" s="2" t="s">
        <v>57</v>
      </c>
      <c r="F898" s="2" t="s">
        <v>4</v>
      </c>
      <c r="G898" s="2" t="s">
        <v>52</v>
      </c>
      <c r="H898" s="2"/>
      <c r="I898" s="2">
        <v>8</v>
      </c>
      <c r="J898" s="2" t="s">
        <v>31</v>
      </c>
      <c r="K898" s="2" t="s">
        <v>117</v>
      </c>
      <c r="L898" s="2" t="s">
        <v>11</v>
      </c>
      <c r="M898" s="2">
        <v>2</v>
      </c>
      <c r="N898" s="2" t="s">
        <v>12</v>
      </c>
      <c r="O898" s="2" t="s">
        <v>35</v>
      </c>
    </row>
    <row r="899" spans="1:15" x14ac:dyDescent="0.35">
      <c r="A899" s="4">
        <v>44310</v>
      </c>
      <c r="B899" s="2" t="s">
        <v>18</v>
      </c>
      <c r="C899" s="2" t="s">
        <v>114</v>
      </c>
      <c r="D899" s="2" t="s">
        <v>50</v>
      </c>
      <c r="E899" s="2" t="s">
        <v>57</v>
      </c>
      <c r="F899" s="2" t="s">
        <v>4</v>
      </c>
      <c r="G899" s="2" t="s">
        <v>52</v>
      </c>
      <c r="H899" s="2"/>
      <c r="I899" s="2">
        <v>9</v>
      </c>
      <c r="J899" s="2" t="s">
        <v>31</v>
      </c>
      <c r="K899" s="2" t="s">
        <v>117</v>
      </c>
      <c r="L899" s="2" t="s">
        <v>12</v>
      </c>
      <c r="M899" s="2">
        <v>2</v>
      </c>
      <c r="N899" s="2" t="s">
        <v>12</v>
      </c>
      <c r="O899" s="2" t="s">
        <v>33</v>
      </c>
    </row>
    <row r="900" spans="1:15" hidden="1" x14ac:dyDescent="0.35">
      <c r="A900" s="4">
        <v>44310</v>
      </c>
      <c r="B900" s="2" t="s">
        <v>18</v>
      </c>
      <c r="C900" s="2" t="s">
        <v>118</v>
      </c>
      <c r="D900" s="2" t="s">
        <v>5</v>
      </c>
      <c r="E900" s="2" t="s">
        <v>57</v>
      </c>
      <c r="F900" s="2" t="s">
        <v>4</v>
      </c>
      <c r="G900" s="2" t="s">
        <v>52</v>
      </c>
      <c r="H900" s="2">
        <v>1</v>
      </c>
      <c r="I900" s="2">
        <v>1</v>
      </c>
      <c r="J900" s="2" t="s">
        <v>81</v>
      </c>
      <c r="K900" s="2" t="s">
        <v>77</v>
      </c>
      <c r="L900" s="2" t="s">
        <v>12</v>
      </c>
      <c r="M900" s="2">
        <v>2</v>
      </c>
      <c r="N900" s="2" t="s">
        <v>40</v>
      </c>
      <c r="O900" s="2" t="s">
        <v>40</v>
      </c>
    </row>
    <row r="901" spans="1:15" x14ac:dyDescent="0.35">
      <c r="A901" s="4">
        <v>44310</v>
      </c>
      <c r="B901" s="2" t="s">
        <v>18</v>
      </c>
      <c r="C901" s="2" t="s">
        <v>118</v>
      </c>
      <c r="D901" s="2" t="s">
        <v>5</v>
      </c>
      <c r="E901" s="2" t="s">
        <v>57</v>
      </c>
      <c r="F901" s="2" t="s">
        <v>4</v>
      </c>
      <c r="G901" s="2" t="s">
        <v>52</v>
      </c>
      <c r="H901" s="2">
        <v>1</v>
      </c>
      <c r="I901" s="2">
        <v>2</v>
      </c>
      <c r="J901" s="2" t="s">
        <v>81</v>
      </c>
      <c r="K901" s="2" t="s">
        <v>77</v>
      </c>
      <c r="L901" s="2" t="s">
        <v>12</v>
      </c>
      <c r="M901" s="2">
        <v>1</v>
      </c>
      <c r="N901" s="2" t="s">
        <v>12</v>
      </c>
      <c r="O901" s="2" t="s">
        <v>34</v>
      </c>
    </row>
    <row r="902" spans="1:15" x14ac:dyDescent="0.35">
      <c r="A902" s="4">
        <v>44310</v>
      </c>
      <c r="B902" s="2" t="s">
        <v>18</v>
      </c>
      <c r="C902" s="2" t="s">
        <v>118</v>
      </c>
      <c r="D902" s="2" t="s">
        <v>5</v>
      </c>
      <c r="E902" s="2" t="s">
        <v>57</v>
      </c>
      <c r="F902" s="2" t="s">
        <v>4</v>
      </c>
      <c r="G902" s="2" t="s">
        <v>52</v>
      </c>
      <c r="H902" s="2">
        <v>1</v>
      </c>
      <c r="I902" s="2">
        <v>3</v>
      </c>
      <c r="J902" s="2" t="s">
        <v>81</v>
      </c>
      <c r="K902" s="2" t="s">
        <v>77</v>
      </c>
      <c r="L902" s="2" t="s">
        <v>12</v>
      </c>
      <c r="M902" s="2">
        <v>2</v>
      </c>
      <c r="N902" s="2" t="s">
        <v>12</v>
      </c>
      <c r="O902" s="2" t="s">
        <v>33</v>
      </c>
    </row>
    <row r="903" spans="1:15" x14ac:dyDescent="0.35">
      <c r="A903" s="4">
        <v>44310</v>
      </c>
      <c r="B903" s="2" t="s">
        <v>18</v>
      </c>
      <c r="C903" s="2" t="s">
        <v>118</v>
      </c>
      <c r="D903" s="2" t="s">
        <v>5</v>
      </c>
      <c r="E903" s="2" t="s">
        <v>57</v>
      </c>
      <c r="F903" s="2" t="s">
        <v>4</v>
      </c>
      <c r="G903" s="2" t="s">
        <v>52</v>
      </c>
      <c r="H903" s="2">
        <v>1</v>
      </c>
      <c r="I903" s="2">
        <v>4</v>
      </c>
      <c r="J903" s="2" t="s">
        <v>81</v>
      </c>
      <c r="K903" s="2" t="s">
        <v>77</v>
      </c>
      <c r="L903" s="2" t="s">
        <v>12</v>
      </c>
      <c r="M903" s="2">
        <v>2</v>
      </c>
      <c r="N903" s="2" t="s">
        <v>11</v>
      </c>
      <c r="O903" s="2" t="s">
        <v>35</v>
      </c>
    </row>
    <row r="904" spans="1:15" x14ac:dyDescent="0.35">
      <c r="A904" s="4">
        <v>44310</v>
      </c>
      <c r="B904" s="2" t="s">
        <v>18</v>
      </c>
      <c r="C904" s="2" t="s">
        <v>118</v>
      </c>
      <c r="D904" s="2" t="s">
        <v>5</v>
      </c>
      <c r="E904" s="2" t="s">
        <v>57</v>
      </c>
      <c r="F904" s="2" t="s">
        <v>4</v>
      </c>
      <c r="G904" s="2" t="s">
        <v>52</v>
      </c>
      <c r="H904" s="2">
        <v>1</v>
      </c>
      <c r="I904" s="2">
        <v>5</v>
      </c>
      <c r="J904" s="2" t="s">
        <v>81</v>
      </c>
      <c r="K904" s="2" t="s">
        <v>77</v>
      </c>
      <c r="L904" s="2" t="s">
        <v>12</v>
      </c>
      <c r="M904" s="2">
        <v>2</v>
      </c>
      <c r="N904" s="2" t="s">
        <v>11</v>
      </c>
      <c r="O904" s="2" t="s">
        <v>35</v>
      </c>
    </row>
    <row r="905" spans="1:15" x14ac:dyDescent="0.35">
      <c r="A905" s="4">
        <v>44310</v>
      </c>
      <c r="B905" s="2" t="s">
        <v>18</v>
      </c>
      <c r="C905" s="2" t="s">
        <v>118</v>
      </c>
      <c r="D905" s="2" t="s">
        <v>5</v>
      </c>
      <c r="E905" s="2" t="s">
        <v>57</v>
      </c>
      <c r="F905" s="2" t="s">
        <v>4</v>
      </c>
      <c r="G905" s="2" t="s">
        <v>52</v>
      </c>
      <c r="H905" s="2">
        <v>1</v>
      </c>
      <c r="I905" s="2">
        <v>6</v>
      </c>
      <c r="J905" s="2" t="s">
        <v>81</v>
      </c>
      <c r="K905" s="2" t="s">
        <v>77</v>
      </c>
      <c r="L905" s="2" t="s">
        <v>11</v>
      </c>
      <c r="M905" s="2">
        <v>2</v>
      </c>
      <c r="N905" s="2" t="s">
        <v>12</v>
      </c>
      <c r="O905" s="2" t="s">
        <v>34</v>
      </c>
    </row>
    <row r="906" spans="1:15" x14ac:dyDescent="0.35">
      <c r="A906" s="4">
        <v>44310</v>
      </c>
      <c r="B906" s="2" t="s">
        <v>18</v>
      </c>
      <c r="C906" s="2" t="s">
        <v>118</v>
      </c>
      <c r="D906" s="2" t="s">
        <v>5</v>
      </c>
      <c r="E906" s="2" t="s">
        <v>57</v>
      </c>
      <c r="F906" s="2" t="s">
        <v>4</v>
      </c>
      <c r="G906" s="2" t="s">
        <v>52</v>
      </c>
      <c r="H906" s="2">
        <v>1</v>
      </c>
      <c r="I906" s="2">
        <v>7</v>
      </c>
      <c r="J906" s="2" t="s">
        <v>81</v>
      </c>
      <c r="K906" s="2" t="s">
        <v>77</v>
      </c>
      <c r="L906" s="2" t="s">
        <v>11</v>
      </c>
      <c r="M906" s="2" t="s">
        <v>39</v>
      </c>
      <c r="N906" s="2" t="s">
        <v>12</v>
      </c>
      <c r="O906" s="2" t="s">
        <v>33</v>
      </c>
    </row>
    <row r="907" spans="1:15" x14ac:dyDescent="0.35">
      <c r="A907" s="4">
        <v>44310</v>
      </c>
      <c r="B907" s="2" t="s">
        <v>18</v>
      </c>
      <c r="C907" s="2" t="s">
        <v>118</v>
      </c>
      <c r="D907" s="2" t="s">
        <v>5</v>
      </c>
      <c r="E907" s="2" t="s">
        <v>57</v>
      </c>
      <c r="F907" s="2" t="s">
        <v>4</v>
      </c>
      <c r="G907" s="2" t="s">
        <v>52</v>
      </c>
      <c r="H907" s="2">
        <v>1</v>
      </c>
      <c r="I907" s="2">
        <v>8</v>
      </c>
      <c r="J907" s="2" t="s">
        <v>81</v>
      </c>
      <c r="K907" s="2" t="s">
        <v>77</v>
      </c>
      <c r="L907" s="2" t="s">
        <v>11</v>
      </c>
      <c r="M907" s="2">
        <v>2</v>
      </c>
      <c r="N907" s="2" t="s">
        <v>11</v>
      </c>
      <c r="O907" s="2" t="s">
        <v>33</v>
      </c>
    </row>
    <row r="908" spans="1:15" x14ac:dyDescent="0.35">
      <c r="A908" s="4">
        <v>44310</v>
      </c>
      <c r="B908" s="2" t="s">
        <v>18</v>
      </c>
      <c r="C908" s="2" t="s">
        <v>118</v>
      </c>
      <c r="D908" s="2" t="s">
        <v>5</v>
      </c>
      <c r="E908" s="2" t="s">
        <v>57</v>
      </c>
      <c r="F908" s="2" t="s">
        <v>4</v>
      </c>
      <c r="G908" s="2" t="s">
        <v>52</v>
      </c>
      <c r="H908" s="2">
        <v>1</v>
      </c>
      <c r="I908" s="2">
        <v>9</v>
      </c>
      <c r="J908" s="2" t="s">
        <v>81</v>
      </c>
      <c r="K908" s="2" t="s">
        <v>77</v>
      </c>
      <c r="L908" s="2" t="s">
        <v>11</v>
      </c>
      <c r="M908" s="2">
        <v>1</v>
      </c>
      <c r="N908" s="2" t="s">
        <v>11</v>
      </c>
      <c r="O908" s="2" t="s">
        <v>34</v>
      </c>
    </row>
    <row r="909" spans="1:15" x14ac:dyDescent="0.35">
      <c r="A909" s="4">
        <v>44310</v>
      </c>
      <c r="B909" s="2" t="s">
        <v>18</v>
      </c>
      <c r="C909" s="2" t="s">
        <v>118</v>
      </c>
      <c r="D909" s="2" t="s">
        <v>5</v>
      </c>
      <c r="E909" s="2" t="s">
        <v>57</v>
      </c>
      <c r="F909" s="2" t="s">
        <v>4</v>
      </c>
      <c r="G909" s="2" t="s">
        <v>52</v>
      </c>
      <c r="H909" s="2">
        <v>1</v>
      </c>
      <c r="I909" s="2">
        <v>10</v>
      </c>
      <c r="J909" s="2" t="s">
        <v>81</v>
      </c>
      <c r="K909" s="2" t="s">
        <v>77</v>
      </c>
      <c r="L909" s="2" t="s">
        <v>12</v>
      </c>
      <c r="M909" s="2">
        <v>1</v>
      </c>
      <c r="N909" s="2" t="s">
        <v>12</v>
      </c>
      <c r="O909" s="2" t="s">
        <v>35</v>
      </c>
    </row>
    <row r="910" spans="1:15" x14ac:dyDescent="0.35">
      <c r="A910" s="4">
        <v>44310</v>
      </c>
      <c r="B910" s="2" t="s">
        <v>18</v>
      </c>
      <c r="C910" s="2" t="s">
        <v>118</v>
      </c>
      <c r="D910" s="2" t="s">
        <v>5</v>
      </c>
      <c r="E910" s="2" t="s">
        <v>57</v>
      </c>
      <c r="F910" s="2" t="s">
        <v>4</v>
      </c>
      <c r="G910" s="2" t="s">
        <v>52</v>
      </c>
      <c r="H910" s="2">
        <v>1</v>
      </c>
      <c r="I910" s="2">
        <v>11</v>
      </c>
      <c r="J910" s="2" t="s">
        <v>81</v>
      </c>
      <c r="K910" s="2" t="s">
        <v>77</v>
      </c>
      <c r="L910" s="2" t="s">
        <v>12</v>
      </c>
      <c r="M910" s="2">
        <v>2</v>
      </c>
      <c r="N910" s="2" t="s">
        <v>12</v>
      </c>
      <c r="O910" s="2" t="s">
        <v>33</v>
      </c>
    </row>
    <row r="911" spans="1:15" x14ac:dyDescent="0.35">
      <c r="A911" s="4">
        <v>44310</v>
      </c>
      <c r="B911" s="2" t="s">
        <v>18</v>
      </c>
      <c r="C911" s="2" t="s">
        <v>118</v>
      </c>
      <c r="D911" s="2" t="s">
        <v>5</v>
      </c>
      <c r="E911" s="2" t="s">
        <v>57</v>
      </c>
      <c r="F911" s="2" t="s">
        <v>4</v>
      </c>
      <c r="G911" s="2" t="s">
        <v>52</v>
      </c>
      <c r="H911" s="2">
        <v>1</v>
      </c>
      <c r="I911" s="2">
        <v>12</v>
      </c>
      <c r="J911" s="2" t="s">
        <v>81</v>
      </c>
      <c r="K911" s="2" t="s">
        <v>77</v>
      </c>
      <c r="L911" s="2" t="s">
        <v>12</v>
      </c>
      <c r="M911" s="2">
        <v>1</v>
      </c>
      <c r="N911" s="2" t="s">
        <v>12</v>
      </c>
      <c r="O911" s="2" t="s">
        <v>35</v>
      </c>
    </row>
    <row r="912" spans="1:15" x14ac:dyDescent="0.35">
      <c r="A912" s="4">
        <v>44310</v>
      </c>
      <c r="B912" s="2" t="s">
        <v>18</v>
      </c>
      <c r="C912" s="2" t="s">
        <v>118</v>
      </c>
      <c r="D912" s="2" t="s">
        <v>5</v>
      </c>
      <c r="E912" s="2" t="s">
        <v>57</v>
      </c>
      <c r="F912" s="2" t="s">
        <v>4</v>
      </c>
      <c r="G912" s="2" t="s">
        <v>52</v>
      </c>
      <c r="H912" s="2">
        <v>1</v>
      </c>
      <c r="I912" s="2">
        <v>13</v>
      </c>
      <c r="J912" s="2" t="s">
        <v>81</v>
      </c>
      <c r="K912" s="2" t="s">
        <v>77</v>
      </c>
      <c r="L912" s="2" t="s">
        <v>12</v>
      </c>
      <c r="M912" s="2">
        <v>1</v>
      </c>
      <c r="N912" s="2" t="s">
        <v>12</v>
      </c>
      <c r="O912" s="2" t="s">
        <v>34</v>
      </c>
    </row>
    <row r="913" spans="1:15" x14ac:dyDescent="0.35">
      <c r="A913" s="4">
        <v>44310</v>
      </c>
      <c r="B913" s="2" t="s">
        <v>18</v>
      </c>
      <c r="C913" s="2" t="s">
        <v>118</v>
      </c>
      <c r="D913" s="2" t="s">
        <v>5</v>
      </c>
      <c r="E913" s="2" t="s">
        <v>57</v>
      </c>
      <c r="F913" s="2" t="s">
        <v>4</v>
      </c>
      <c r="G913" s="2" t="s">
        <v>52</v>
      </c>
      <c r="H913" s="2">
        <v>1</v>
      </c>
      <c r="I913" s="2">
        <v>14</v>
      </c>
      <c r="J913" s="2" t="s">
        <v>81</v>
      </c>
      <c r="K913" s="2" t="s">
        <v>77</v>
      </c>
      <c r="L913" s="2" t="s">
        <v>11</v>
      </c>
      <c r="M913" s="2">
        <v>1</v>
      </c>
      <c r="N913" s="2" t="s">
        <v>11</v>
      </c>
      <c r="O913" s="2" t="s">
        <v>34</v>
      </c>
    </row>
    <row r="914" spans="1:15" x14ac:dyDescent="0.35">
      <c r="A914" s="4">
        <v>44310</v>
      </c>
      <c r="B914" s="2" t="s">
        <v>18</v>
      </c>
      <c r="C914" s="2" t="s">
        <v>118</v>
      </c>
      <c r="D914" s="2" t="s">
        <v>5</v>
      </c>
      <c r="E914" s="2" t="s">
        <v>57</v>
      </c>
      <c r="F914" s="2" t="s">
        <v>4</v>
      </c>
      <c r="G914" s="2" t="s">
        <v>52</v>
      </c>
      <c r="H914" s="2">
        <v>1</v>
      </c>
      <c r="I914" s="2">
        <v>15</v>
      </c>
      <c r="J914" s="2" t="s">
        <v>81</v>
      </c>
      <c r="K914" s="2" t="s">
        <v>77</v>
      </c>
      <c r="L914" s="2" t="s">
        <v>11</v>
      </c>
      <c r="M914" s="2">
        <v>2</v>
      </c>
      <c r="N914" s="2" t="s">
        <v>12</v>
      </c>
      <c r="O914" s="2" t="s">
        <v>34</v>
      </c>
    </row>
    <row r="915" spans="1:15" x14ac:dyDescent="0.35">
      <c r="A915" s="4">
        <v>44310</v>
      </c>
      <c r="B915" s="2" t="s">
        <v>18</v>
      </c>
      <c r="C915" s="2" t="s">
        <v>118</v>
      </c>
      <c r="D915" s="2" t="s">
        <v>5</v>
      </c>
      <c r="E915" s="2" t="s">
        <v>57</v>
      </c>
      <c r="F915" s="2" t="s">
        <v>4</v>
      </c>
      <c r="G915" s="2" t="s">
        <v>52</v>
      </c>
      <c r="H915" s="2">
        <v>1</v>
      </c>
      <c r="I915" s="2">
        <v>16</v>
      </c>
      <c r="J915" s="2" t="s">
        <v>81</v>
      </c>
      <c r="K915" s="2" t="s">
        <v>77</v>
      </c>
      <c r="L915" s="2" t="s">
        <v>11</v>
      </c>
      <c r="M915" s="2">
        <v>1</v>
      </c>
      <c r="N915" s="2" t="s">
        <v>11</v>
      </c>
      <c r="O915" s="2" t="s">
        <v>34</v>
      </c>
    </row>
    <row r="916" spans="1:15" x14ac:dyDescent="0.35">
      <c r="A916" s="4">
        <v>44310</v>
      </c>
      <c r="B916" s="2" t="s">
        <v>18</v>
      </c>
      <c r="C916" s="2" t="s">
        <v>118</v>
      </c>
      <c r="D916" s="2" t="s">
        <v>5</v>
      </c>
      <c r="E916" s="2" t="s">
        <v>57</v>
      </c>
      <c r="F916" s="2" t="s">
        <v>4</v>
      </c>
      <c r="G916" s="2" t="s">
        <v>52</v>
      </c>
      <c r="H916" s="2">
        <v>1</v>
      </c>
      <c r="I916" s="2">
        <v>17</v>
      </c>
      <c r="J916" s="2" t="s">
        <v>81</v>
      </c>
      <c r="K916" s="2" t="s">
        <v>77</v>
      </c>
      <c r="L916" s="2" t="s">
        <v>11</v>
      </c>
      <c r="M916" s="2">
        <v>2</v>
      </c>
      <c r="N916" s="2" t="s">
        <v>11</v>
      </c>
      <c r="O916" s="2" t="s">
        <v>34</v>
      </c>
    </row>
    <row r="917" spans="1:15" x14ac:dyDescent="0.35">
      <c r="A917" s="4">
        <v>44310</v>
      </c>
      <c r="B917" s="2" t="s">
        <v>18</v>
      </c>
      <c r="C917" s="2" t="s">
        <v>118</v>
      </c>
      <c r="D917" s="2" t="s">
        <v>5</v>
      </c>
      <c r="E917" s="2" t="s">
        <v>57</v>
      </c>
      <c r="F917" s="2" t="s">
        <v>4</v>
      </c>
      <c r="G917" s="2" t="s">
        <v>52</v>
      </c>
      <c r="H917" s="2">
        <v>1</v>
      </c>
      <c r="I917" s="2">
        <v>18</v>
      </c>
      <c r="J917" s="2" t="s">
        <v>81</v>
      </c>
      <c r="K917" s="2" t="s">
        <v>77</v>
      </c>
      <c r="L917" s="2" t="s">
        <v>12</v>
      </c>
      <c r="M917" s="2">
        <v>1</v>
      </c>
      <c r="N917" s="2" t="s">
        <v>11</v>
      </c>
      <c r="O917" s="2" t="s">
        <v>33</v>
      </c>
    </row>
    <row r="918" spans="1:15" x14ac:dyDescent="0.35">
      <c r="A918" s="4">
        <v>44310</v>
      </c>
      <c r="B918" s="2" t="s">
        <v>18</v>
      </c>
      <c r="C918" s="2" t="s">
        <v>118</v>
      </c>
      <c r="D918" s="2" t="s">
        <v>5</v>
      </c>
      <c r="E918" s="2" t="s">
        <v>57</v>
      </c>
      <c r="F918" s="2" t="s">
        <v>4</v>
      </c>
      <c r="G918" s="2" t="s">
        <v>52</v>
      </c>
      <c r="H918" s="2">
        <v>1</v>
      </c>
      <c r="I918" s="2">
        <v>19</v>
      </c>
      <c r="J918" s="2" t="s">
        <v>81</v>
      </c>
      <c r="K918" s="2" t="s">
        <v>77</v>
      </c>
      <c r="L918" s="2" t="s">
        <v>12</v>
      </c>
      <c r="M918" s="2">
        <v>1</v>
      </c>
      <c r="N918" s="2" t="s">
        <v>12</v>
      </c>
      <c r="O918" s="2" t="s">
        <v>34</v>
      </c>
    </row>
    <row r="919" spans="1:15" x14ac:dyDescent="0.35">
      <c r="A919" s="4">
        <v>44310</v>
      </c>
      <c r="B919" s="2" t="s">
        <v>18</v>
      </c>
      <c r="C919" s="2" t="s">
        <v>118</v>
      </c>
      <c r="D919" s="2" t="s">
        <v>5</v>
      </c>
      <c r="E919" s="2" t="s">
        <v>57</v>
      </c>
      <c r="F919" s="2" t="s">
        <v>4</v>
      </c>
      <c r="G919" s="2" t="s">
        <v>52</v>
      </c>
      <c r="H919" s="2">
        <v>1</v>
      </c>
      <c r="I919" s="2">
        <v>20</v>
      </c>
      <c r="J919" s="2" t="s">
        <v>81</v>
      </c>
      <c r="K919" s="2" t="s">
        <v>77</v>
      </c>
      <c r="L919" s="2" t="s">
        <v>12</v>
      </c>
      <c r="M919" s="2">
        <v>1</v>
      </c>
      <c r="N919" s="2" t="s">
        <v>12</v>
      </c>
      <c r="O919" s="2" t="s">
        <v>34</v>
      </c>
    </row>
    <row r="920" spans="1:15" x14ac:dyDescent="0.35">
      <c r="A920" s="4">
        <v>44310</v>
      </c>
      <c r="B920" s="2" t="s">
        <v>18</v>
      </c>
      <c r="C920" s="2" t="s">
        <v>118</v>
      </c>
      <c r="D920" s="2" t="s">
        <v>5</v>
      </c>
      <c r="E920" s="2" t="s">
        <v>57</v>
      </c>
      <c r="F920" s="2" t="s">
        <v>4</v>
      </c>
      <c r="G920" s="2" t="s">
        <v>52</v>
      </c>
      <c r="H920" s="2">
        <v>1</v>
      </c>
      <c r="I920" s="2">
        <v>21</v>
      </c>
      <c r="J920" s="2" t="s">
        <v>81</v>
      </c>
      <c r="K920" s="2" t="s">
        <v>77</v>
      </c>
      <c r="L920" s="2" t="s">
        <v>12</v>
      </c>
      <c r="M920" s="2">
        <v>2</v>
      </c>
      <c r="N920" s="2" t="s">
        <v>12</v>
      </c>
      <c r="O920" s="2" t="s">
        <v>34</v>
      </c>
    </row>
    <row r="921" spans="1:15" x14ac:dyDescent="0.35">
      <c r="A921" s="4">
        <v>44310</v>
      </c>
      <c r="B921" s="2" t="s">
        <v>18</v>
      </c>
      <c r="C921" s="2" t="s">
        <v>118</v>
      </c>
      <c r="D921" s="2" t="s">
        <v>5</v>
      </c>
      <c r="E921" s="2" t="s">
        <v>57</v>
      </c>
      <c r="F921" s="2" t="s">
        <v>4</v>
      </c>
      <c r="G921" s="2" t="s">
        <v>52</v>
      </c>
      <c r="H921" s="2">
        <v>2</v>
      </c>
      <c r="I921" s="2">
        <v>22</v>
      </c>
      <c r="J921" s="2" t="s">
        <v>81</v>
      </c>
      <c r="K921" s="2" t="s">
        <v>77</v>
      </c>
      <c r="L921" s="2" t="s">
        <v>11</v>
      </c>
      <c r="M921" s="2">
        <v>1</v>
      </c>
      <c r="N921" s="2" t="s">
        <v>12</v>
      </c>
      <c r="O921" s="2" t="s">
        <v>119</v>
      </c>
    </row>
    <row r="922" spans="1:15" x14ac:dyDescent="0.35">
      <c r="A922" s="4">
        <v>44310</v>
      </c>
      <c r="B922" s="2" t="s">
        <v>18</v>
      </c>
      <c r="C922" s="2" t="s">
        <v>118</v>
      </c>
      <c r="D922" s="2" t="s">
        <v>5</v>
      </c>
      <c r="E922" s="2" t="s">
        <v>57</v>
      </c>
      <c r="F922" s="2" t="s">
        <v>4</v>
      </c>
      <c r="G922" s="2" t="s">
        <v>52</v>
      </c>
      <c r="H922" s="2">
        <v>2</v>
      </c>
      <c r="I922" s="2">
        <v>23</v>
      </c>
      <c r="J922" s="2" t="s">
        <v>81</v>
      </c>
      <c r="K922" s="2" t="s">
        <v>77</v>
      </c>
      <c r="L922" s="2" t="s">
        <v>11</v>
      </c>
      <c r="M922" s="2">
        <v>1</v>
      </c>
      <c r="N922" s="2" t="s">
        <v>12</v>
      </c>
      <c r="O922" s="2" t="s">
        <v>33</v>
      </c>
    </row>
    <row r="923" spans="1:15" x14ac:dyDescent="0.35">
      <c r="A923" s="4">
        <v>44310</v>
      </c>
      <c r="B923" s="2" t="s">
        <v>18</v>
      </c>
      <c r="C923" s="2" t="s">
        <v>118</v>
      </c>
      <c r="D923" s="2" t="s">
        <v>5</v>
      </c>
      <c r="E923" s="2" t="s">
        <v>57</v>
      </c>
      <c r="F923" s="2" t="s">
        <v>4</v>
      </c>
      <c r="G923" s="2" t="s">
        <v>52</v>
      </c>
      <c r="H923" s="2">
        <v>2</v>
      </c>
      <c r="I923" s="2">
        <v>24</v>
      </c>
      <c r="J923" s="2" t="s">
        <v>81</v>
      </c>
      <c r="K923" s="2" t="s">
        <v>77</v>
      </c>
      <c r="L923" s="2" t="s">
        <v>11</v>
      </c>
      <c r="M923" s="2">
        <v>1</v>
      </c>
      <c r="N923" s="2" t="s">
        <v>12</v>
      </c>
      <c r="O923" s="2" t="s">
        <v>35</v>
      </c>
    </row>
    <row r="924" spans="1:15" x14ac:dyDescent="0.35">
      <c r="A924" s="4">
        <v>44310</v>
      </c>
      <c r="B924" s="2" t="s">
        <v>18</v>
      </c>
      <c r="C924" s="2" t="s">
        <v>118</v>
      </c>
      <c r="D924" s="2" t="s">
        <v>5</v>
      </c>
      <c r="E924" s="2" t="s">
        <v>57</v>
      </c>
      <c r="F924" s="2" t="s">
        <v>4</v>
      </c>
      <c r="G924" s="2" t="s">
        <v>52</v>
      </c>
      <c r="H924" s="2">
        <v>2</v>
      </c>
      <c r="I924" s="2">
        <v>25</v>
      </c>
      <c r="J924" s="2" t="s">
        <v>81</v>
      </c>
      <c r="K924" s="2" t="s">
        <v>77</v>
      </c>
      <c r="L924" s="2" t="s">
        <v>11</v>
      </c>
      <c r="M924" s="2">
        <v>2</v>
      </c>
      <c r="N924" s="2" t="s">
        <v>12</v>
      </c>
      <c r="O924" s="2" t="s">
        <v>34</v>
      </c>
    </row>
    <row r="925" spans="1:15" x14ac:dyDescent="0.35">
      <c r="A925" s="4">
        <v>44310</v>
      </c>
      <c r="B925" s="2" t="s">
        <v>18</v>
      </c>
      <c r="C925" s="2" t="s">
        <v>118</v>
      </c>
      <c r="D925" s="2" t="s">
        <v>5</v>
      </c>
      <c r="E925" s="2" t="s">
        <v>57</v>
      </c>
      <c r="F925" s="2" t="s">
        <v>4</v>
      </c>
      <c r="G925" s="2" t="s">
        <v>52</v>
      </c>
      <c r="H925" s="2">
        <v>2</v>
      </c>
      <c r="I925" s="2">
        <v>26</v>
      </c>
      <c r="J925" s="2" t="s">
        <v>81</v>
      </c>
      <c r="K925" s="2" t="s">
        <v>77</v>
      </c>
      <c r="L925" s="2" t="s">
        <v>12</v>
      </c>
      <c r="M925" s="2">
        <v>1</v>
      </c>
      <c r="N925" s="2" t="s">
        <v>12</v>
      </c>
      <c r="O925" s="2" t="s">
        <v>34</v>
      </c>
    </row>
    <row r="926" spans="1:15" x14ac:dyDescent="0.35">
      <c r="A926" s="4">
        <v>44310</v>
      </c>
      <c r="B926" s="2" t="s">
        <v>18</v>
      </c>
      <c r="C926" s="2" t="s">
        <v>118</v>
      </c>
      <c r="D926" s="2" t="s">
        <v>5</v>
      </c>
      <c r="E926" s="2" t="s">
        <v>57</v>
      </c>
      <c r="F926" s="2" t="s">
        <v>4</v>
      </c>
      <c r="G926" s="2" t="s">
        <v>52</v>
      </c>
      <c r="H926" s="2">
        <v>2</v>
      </c>
      <c r="I926" s="2">
        <v>27</v>
      </c>
      <c r="J926" s="2" t="s">
        <v>81</v>
      </c>
      <c r="K926" s="2" t="s">
        <v>77</v>
      </c>
      <c r="L926" s="2" t="s">
        <v>12</v>
      </c>
      <c r="M926" s="2">
        <v>1</v>
      </c>
      <c r="N926" s="2" t="s">
        <v>12</v>
      </c>
      <c r="O926" s="2" t="s">
        <v>34</v>
      </c>
    </row>
    <row r="927" spans="1:15" x14ac:dyDescent="0.35">
      <c r="A927" s="4">
        <v>44310</v>
      </c>
      <c r="B927" s="2" t="s">
        <v>18</v>
      </c>
      <c r="C927" s="2" t="s">
        <v>118</v>
      </c>
      <c r="D927" s="2" t="s">
        <v>5</v>
      </c>
      <c r="E927" s="2" t="s">
        <v>57</v>
      </c>
      <c r="F927" s="2" t="s">
        <v>4</v>
      </c>
      <c r="G927" s="2" t="s">
        <v>52</v>
      </c>
      <c r="H927" s="2">
        <v>2</v>
      </c>
      <c r="I927" s="2">
        <v>28</v>
      </c>
      <c r="J927" s="2" t="s">
        <v>81</v>
      </c>
      <c r="K927" s="2" t="s">
        <v>77</v>
      </c>
      <c r="L927" s="2" t="s">
        <v>12</v>
      </c>
      <c r="M927" s="2">
        <v>2</v>
      </c>
      <c r="N927" s="2" t="s">
        <v>12</v>
      </c>
      <c r="O927" s="2" t="s">
        <v>34</v>
      </c>
    </row>
    <row r="928" spans="1:15" x14ac:dyDescent="0.35">
      <c r="A928" s="4">
        <v>44310</v>
      </c>
      <c r="B928" s="2" t="s">
        <v>18</v>
      </c>
      <c r="C928" s="2" t="s">
        <v>118</v>
      </c>
      <c r="D928" s="2" t="s">
        <v>5</v>
      </c>
      <c r="E928" s="2" t="s">
        <v>57</v>
      </c>
      <c r="F928" s="2" t="s">
        <v>4</v>
      </c>
      <c r="G928" s="2" t="s">
        <v>52</v>
      </c>
      <c r="H928" s="2">
        <v>2</v>
      </c>
      <c r="I928" s="2">
        <v>29</v>
      </c>
      <c r="J928" s="2" t="s">
        <v>81</v>
      </c>
      <c r="K928" s="2" t="s">
        <v>77</v>
      </c>
      <c r="L928" s="2" t="s">
        <v>12</v>
      </c>
      <c r="M928" s="2">
        <v>1</v>
      </c>
      <c r="N928" s="2" t="s">
        <v>11</v>
      </c>
      <c r="O928" s="2" t="s">
        <v>34</v>
      </c>
    </row>
    <row r="929" spans="1:15" x14ac:dyDescent="0.35">
      <c r="A929" s="4">
        <v>44310</v>
      </c>
      <c r="B929" s="2" t="s">
        <v>18</v>
      </c>
      <c r="C929" s="2" t="s">
        <v>118</v>
      </c>
      <c r="D929" s="2" t="s">
        <v>5</v>
      </c>
      <c r="E929" s="2" t="s">
        <v>57</v>
      </c>
      <c r="F929" s="2" t="s">
        <v>4</v>
      </c>
      <c r="G929" s="2" t="s">
        <v>52</v>
      </c>
      <c r="H929" s="2">
        <v>2</v>
      </c>
      <c r="I929" s="2">
        <v>30</v>
      </c>
      <c r="J929" s="2" t="s">
        <v>81</v>
      </c>
      <c r="K929" s="2" t="s">
        <v>77</v>
      </c>
      <c r="L929" s="2" t="s">
        <v>11</v>
      </c>
      <c r="M929" s="2">
        <v>1</v>
      </c>
      <c r="N929" s="2" t="s">
        <v>11</v>
      </c>
      <c r="O929" s="2" t="s">
        <v>33</v>
      </c>
    </row>
    <row r="930" spans="1:15" x14ac:dyDescent="0.35">
      <c r="A930" s="4">
        <v>44310</v>
      </c>
      <c r="B930" s="2" t="s">
        <v>18</v>
      </c>
      <c r="C930" s="2" t="s">
        <v>118</v>
      </c>
      <c r="D930" s="2" t="s">
        <v>5</v>
      </c>
      <c r="E930" s="2" t="s">
        <v>57</v>
      </c>
      <c r="F930" s="2" t="s">
        <v>4</v>
      </c>
      <c r="G930" s="2" t="s">
        <v>52</v>
      </c>
      <c r="H930" s="2">
        <v>2</v>
      </c>
      <c r="I930" s="2">
        <v>31</v>
      </c>
      <c r="J930" s="2" t="s">
        <v>81</v>
      </c>
      <c r="K930" s="2" t="s">
        <v>77</v>
      </c>
      <c r="L930" s="2" t="s">
        <v>11</v>
      </c>
      <c r="M930" s="2">
        <v>1</v>
      </c>
      <c r="N930" s="2" t="s">
        <v>11</v>
      </c>
      <c r="O930" s="2" t="s">
        <v>33</v>
      </c>
    </row>
    <row r="931" spans="1:15" hidden="1" x14ac:dyDescent="0.35">
      <c r="A931" s="4">
        <v>44310</v>
      </c>
      <c r="B931" s="2" t="s">
        <v>18</v>
      </c>
      <c r="C931" s="2" t="s">
        <v>118</v>
      </c>
      <c r="D931" s="2" t="s">
        <v>5</v>
      </c>
      <c r="E931" s="2" t="s">
        <v>57</v>
      </c>
      <c r="F931" s="2" t="s">
        <v>4</v>
      </c>
      <c r="G931" s="2" t="s">
        <v>52</v>
      </c>
      <c r="H931" s="2">
        <v>2</v>
      </c>
      <c r="I931" s="2">
        <v>32</v>
      </c>
      <c r="J931" s="2" t="s">
        <v>81</v>
      </c>
      <c r="K931" s="2" t="s">
        <v>77</v>
      </c>
      <c r="L931" s="2" t="s">
        <v>11</v>
      </c>
      <c r="M931" s="2">
        <v>2</v>
      </c>
      <c r="N931" s="2" t="s">
        <v>40</v>
      </c>
      <c r="O931" s="2" t="s">
        <v>40</v>
      </c>
    </row>
    <row r="932" spans="1:15" x14ac:dyDescent="0.35">
      <c r="A932" s="4">
        <v>44310</v>
      </c>
      <c r="B932" s="2" t="s">
        <v>18</v>
      </c>
      <c r="C932" s="2" t="s">
        <v>118</v>
      </c>
      <c r="D932" s="2" t="s">
        <v>5</v>
      </c>
      <c r="E932" s="2" t="s">
        <v>57</v>
      </c>
      <c r="F932" s="2" t="s">
        <v>4</v>
      </c>
      <c r="G932" s="2" t="s">
        <v>52</v>
      </c>
      <c r="H932" s="2">
        <v>2</v>
      </c>
      <c r="I932" s="2">
        <v>33</v>
      </c>
      <c r="J932" s="2" t="s">
        <v>81</v>
      </c>
      <c r="K932" s="2" t="s">
        <v>77</v>
      </c>
      <c r="L932" s="2" t="s">
        <v>11</v>
      </c>
      <c r="M932" s="2">
        <v>1</v>
      </c>
      <c r="N932" s="2" t="s">
        <v>12</v>
      </c>
      <c r="O932" s="2" t="s">
        <v>35</v>
      </c>
    </row>
    <row r="933" spans="1:15" x14ac:dyDescent="0.35">
      <c r="A933" s="4">
        <v>44310</v>
      </c>
      <c r="B933" s="2" t="s">
        <v>18</v>
      </c>
      <c r="C933" s="2" t="s">
        <v>118</v>
      </c>
      <c r="D933" s="2" t="s">
        <v>5</v>
      </c>
      <c r="E933" s="2" t="s">
        <v>57</v>
      </c>
      <c r="F933" s="2" t="s">
        <v>4</v>
      </c>
      <c r="G933" s="2" t="s">
        <v>52</v>
      </c>
      <c r="H933" s="2">
        <v>2</v>
      </c>
      <c r="I933" s="2">
        <v>34</v>
      </c>
      <c r="J933" s="2" t="s">
        <v>81</v>
      </c>
      <c r="K933" s="2" t="s">
        <v>77</v>
      </c>
      <c r="L933" s="2" t="s">
        <v>11</v>
      </c>
      <c r="M933" s="2">
        <v>2</v>
      </c>
      <c r="N933" s="2" t="s">
        <v>12</v>
      </c>
      <c r="O933" s="2" t="s">
        <v>33</v>
      </c>
    </row>
    <row r="934" spans="1:15" x14ac:dyDescent="0.35">
      <c r="A934" s="4">
        <v>44310</v>
      </c>
      <c r="B934" s="2" t="s">
        <v>18</v>
      </c>
      <c r="C934" s="2" t="s">
        <v>118</v>
      </c>
      <c r="D934" s="2" t="s">
        <v>5</v>
      </c>
      <c r="E934" s="2" t="s">
        <v>57</v>
      </c>
      <c r="F934" s="2" t="s">
        <v>4</v>
      </c>
      <c r="G934" s="2" t="s">
        <v>52</v>
      </c>
      <c r="H934" s="2">
        <v>2</v>
      </c>
      <c r="I934" s="2">
        <v>35</v>
      </c>
      <c r="J934" s="2" t="s">
        <v>81</v>
      </c>
      <c r="K934" s="2" t="s">
        <v>77</v>
      </c>
      <c r="L934" s="2" t="s">
        <v>12</v>
      </c>
      <c r="M934" s="2">
        <v>1</v>
      </c>
      <c r="N934" s="2" t="s">
        <v>12</v>
      </c>
      <c r="O934" s="2" t="s">
        <v>34</v>
      </c>
    </row>
    <row r="935" spans="1:15" x14ac:dyDescent="0.35">
      <c r="A935" s="4">
        <v>44310</v>
      </c>
      <c r="B935" s="2" t="s">
        <v>18</v>
      </c>
      <c r="C935" s="2" t="s">
        <v>118</v>
      </c>
      <c r="D935" s="2" t="s">
        <v>5</v>
      </c>
      <c r="E935" s="2" t="s">
        <v>57</v>
      </c>
      <c r="F935" s="2" t="s">
        <v>4</v>
      </c>
      <c r="G935" s="2" t="s">
        <v>52</v>
      </c>
      <c r="H935" s="2">
        <v>2</v>
      </c>
      <c r="I935" s="2">
        <v>36</v>
      </c>
      <c r="J935" s="2" t="s">
        <v>81</v>
      </c>
      <c r="K935" s="2" t="s">
        <v>77</v>
      </c>
      <c r="L935" s="2" t="s">
        <v>12</v>
      </c>
      <c r="M935" s="2" t="s">
        <v>39</v>
      </c>
      <c r="N935" s="2" t="s">
        <v>11</v>
      </c>
      <c r="O935" s="2" t="s">
        <v>33</v>
      </c>
    </row>
    <row r="936" spans="1:15" x14ac:dyDescent="0.35">
      <c r="A936" s="4">
        <v>44310</v>
      </c>
      <c r="B936" s="2" t="s">
        <v>18</v>
      </c>
      <c r="C936" s="2" t="s">
        <v>118</v>
      </c>
      <c r="D936" s="2" t="s">
        <v>5</v>
      </c>
      <c r="E936" s="2" t="s">
        <v>57</v>
      </c>
      <c r="F936" s="2" t="s">
        <v>4</v>
      </c>
      <c r="G936" s="2" t="s">
        <v>52</v>
      </c>
      <c r="H936" s="2">
        <v>2</v>
      </c>
      <c r="I936" s="2">
        <v>37</v>
      </c>
      <c r="J936" s="2" t="s">
        <v>81</v>
      </c>
      <c r="K936" s="2" t="s">
        <v>77</v>
      </c>
      <c r="L936" s="2" t="s">
        <v>12</v>
      </c>
      <c r="M936" s="2">
        <v>1</v>
      </c>
      <c r="N936" s="2" t="s">
        <v>12</v>
      </c>
      <c r="O936" s="2" t="s">
        <v>33</v>
      </c>
    </row>
    <row r="937" spans="1:15" x14ac:dyDescent="0.35">
      <c r="A937" s="4">
        <v>44310</v>
      </c>
      <c r="B937" s="2" t="s">
        <v>18</v>
      </c>
      <c r="C937" s="2" t="s">
        <v>118</v>
      </c>
      <c r="D937" s="2" t="s">
        <v>5</v>
      </c>
      <c r="E937" s="2" t="s">
        <v>57</v>
      </c>
      <c r="F937" s="2" t="s">
        <v>4</v>
      </c>
      <c r="G937" s="2" t="s">
        <v>52</v>
      </c>
      <c r="H937" s="2">
        <v>2</v>
      </c>
      <c r="I937" s="2">
        <v>38</v>
      </c>
      <c r="J937" s="2" t="s">
        <v>81</v>
      </c>
      <c r="K937" s="2" t="s">
        <v>77</v>
      </c>
      <c r="L937" s="2" t="s">
        <v>12</v>
      </c>
      <c r="M937" s="2">
        <v>1</v>
      </c>
      <c r="N937" s="2" t="s">
        <v>12</v>
      </c>
      <c r="O937" s="2" t="s">
        <v>34</v>
      </c>
    </row>
    <row r="938" spans="1:15" x14ac:dyDescent="0.35">
      <c r="A938" s="4">
        <v>44310</v>
      </c>
      <c r="B938" s="2" t="s">
        <v>18</v>
      </c>
      <c r="C938" s="2" t="s">
        <v>118</v>
      </c>
      <c r="D938" s="2" t="s">
        <v>5</v>
      </c>
      <c r="E938" s="2" t="s">
        <v>57</v>
      </c>
      <c r="F938" s="2" t="s">
        <v>4</v>
      </c>
      <c r="G938" s="2" t="s">
        <v>52</v>
      </c>
      <c r="H938" s="2">
        <v>2</v>
      </c>
      <c r="I938" s="2">
        <v>39</v>
      </c>
      <c r="J938" s="2" t="s">
        <v>81</v>
      </c>
      <c r="K938" s="2" t="s">
        <v>77</v>
      </c>
      <c r="L938" s="2" t="s">
        <v>11</v>
      </c>
      <c r="M938" s="2">
        <v>1</v>
      </c>
      <c r="N938" s="2" t="s">
        <v>12</v>
      </c>
      <c r="O938" s="2" t="s">
        <v>35</v>
      </c>
    </row>
    <row r="939" spans="1:15" x14ac:dyDescent="0.35">
      <c r="A939" s="4">
        <v>44310</v>
      </c>
      <c r="B939" s="2" t="s">
        <v>18</v>
      </c>
      <c r="C939" s="2" t="s">
        <v>114</v>
      </c>
      <c r="D939" s="2" t="s">
        <v>5</v>
      </c>
      <c r="E939" s="2" t="s">
        <v>57</v>
      </c>
      <c r="F939" s="2" t="s">
        <v>4</v>
      </c>
      <c r="G939" s="2" t="s">
        <v>52</v>
      </c>
      <c r="H939" s="2">
        <v>1</v>
      </c>
      <c r="I939" s="2">
        <v>1</v>
      </c>
      <c r="J939" s="2" t="s">
        <v>117</v>
      </c>
      <c r="K939" s="2" t="s">
        <v>120</v>
      </c>
      <c r="L939" s="2" t="s">
        <v>12</v>
      </c>
      <c r="M939" s="2" t="s">
        <v>39</v>
      </c>
      <c r="N939" s="2" t="s">
        <v>11</v>
      </c>
      <c r="O939" s="2" t="s">
        <v>33</v>
      </c>
    </row>
    <row r="940" spans="1:15" x14ac:dyDescent="0.35">
      <c r="A940" s="4">
        <v>44310</v>
      </c>
      <c r="B940" s="2" t="s">
        <v>18</v>
      </c>
      <c r="C940" s="2" t="s">
        <v>114</v>
      </c>
      <c r="D940" s="2" t="s">
        <v>5</v>
      </c>
      <c r="E940" s="2" t="s">
        <v>57</v>
      </c>
      <c r="F940" s="2" t="s">
        <v>4</v>
      </c>
      <c r="G940" s="2" t="s">
        <v>52</v>
      </c>
      <c r="H940" s="2">
        <v>1</v>
      </c>
      <c r="I940" s="2">
        <v>2</v>
      </c>
      <c r="J940" s="2" t="s">
        <v>117</v>
      </c>
      <c r="K940" s="2" t="s">
        <v>120</v>
      </c>
      <c r="L940" s="2" t="s">
        <v>12</v>
      </c>
      <c r="M940" s="2">
        <v>2</v>
      </c>
      <c r="N940" s="2" t="s">
        <v>12</v>
      </c>
      <c r="O940" s="2" t="s">
        <v>33</v>
      </c>
    </row>
    <row r="941" spans="1:15" x14ac:dyDescent="0.35">
      <c r="A941" s="4">
        <v>44310</v>
      </c>
      <c r="B941" s="2" t="s">
        <v>18</v>
      </c>
      <c r="C941" s="2" t="s">
        <v>114</v>
      </c>
      <c r="D941" s="2" t="s">
        <v>5</v>
      </c>
      <c r="E941" s="2" t="s">
        <v>57</v>
      </c>
      <c r="F941" s="2" t="s">
        <v>4</v>
      </c>
      <c r="G941" s="2" t="s">
        <v>52</v>
      </c>
      <c r="H941" s="2">
        <v>1</v>
      </c>
      <c r="I941" s="2">
        <v>3</v>
      </c>
      <c r="J941" s="2" t="s">
        <v>117</v>
      </c>
      <c r="K941" s="2" t="s">
        <v>120</v>
      </c>
      <c r="L941" s="2" t="s">
        <v>12</v>
      </c>
      <c r="M941" s="2">
        <v>2</v>
      </c>
      <c r="N941" s="2" t="s">
        <v>11</v>
      </c>
      <c r="O941" s="2" t="s">
        <v>33</v>
      </c>
    </row>
    <row r="942" spans="1:15" x14ac:dyDescent="0.35">
      <c r="A942" s="4">
        <v>44310</v>
      </c>
      <c r="B942" s="2" t="s">
        <v>18</v>
      </c>
      <c r="C942" s="2" t="s">
        <v>114</v>
      </c>
      <c r="D942" s="2" t="s">
        <v>5</v>
      </c>
      <c r="E942" s="2" t="s">
        <v>57</v>
      </c>
      <c r="F942" s="2" t="s">
        <v>4</v>
      </c>
      <c r="G942" s="2" t="s">
        <v>52</v>
      </c>
      <c r="H942" s="2">
        <v>1</v>
      </c>
      <c r="I942" s="2">
        <v>4</v>
      </c>
      <c r="J942" s="2" t="s">
        <v>117</v>
      </c>
      <c r="K942" s="2" t="s">
        <v>120</v>
      </c>
      <c r="L942" s="2" t="s">
        <v>12</v>
      </c>
      <c r="M942" s="2">
        <v>2</v>
      </c>
      <c r="N942" s="2" t="s">
        <v>12</v>
      </c>
      <c r="O942" s="2" t="s">
        <v>33</v>
      </c>
    </row>
    <row r="943" spans="1:15" x14ac:dyDescent="0.35">
      <c r="A943" s="4">
        <v>44310</v>
      </c>
      <c r="B943" s="2" t="s">
        <v>18</v>
      </c>
      <c r="C943" s="2" t="s">
        <v>114</v>
      </c>
      <c r="D943" s="2" t="s">
        <v>5</v>
      </c>
      <c r="E943" s="2" t="s">
        <v>57</v>
      </c>
      <c r="F943" s="2" t="s">
        <v>4</v>
      </c>
      <c r="G943" s="2" t="s">
        <v>52</v>
      </c>
      <c r="H943" s="2">
        <v>1</v>
      </c>
      <c r="I943" s="2">
        <v>5</v>
      </c>
      <c r="J943" s="2" t="s">
        <v>117</v>
      </c>
      <c r="K943" s="2" t="s">
        <v>120</v>
      </c>
      <c r="L943" s="2" t="s">
        <v>11</v>
      </c>
      <c r="M943" s="2">
        <v>2</v>
      </c>
      <c r="N943" s="2" t="s">
        <v>11</v>
      </c>
      <c r="O943" s="2" t="s">
        <v>33</v>
      </c>
    </row>
    <row r="944" spans="1:15" x14ac:dyDescent="0.35">
      <c r="A944" s="4">
        <v>44310</v>
      </c>
      <c r="B944" s="2" t="s">
        <v>18</v>
      </c>
      <c r="C944" s="2" t="s">
        <v>114</v>
      </c>
      <c r="D944" s="2" t="s">
        <v>5</v>
      </c>
      <c r="E944" s="2" t="s">
        <v>57</v>
      </c>
      <c r="F944" s="2" t="s">
        <v>4</v>
      </c>
      <c r="G944" s="2" t="s">
        <v>52</v>
      </c>
      <c r="H944" s="2">
        <v>1</v>
      </c>
      <c r="I944" s="2">
        <v>6</v>
      </c>
      <c r="J944" s="2" t="s">
        <v>117</v>
      </c>
      <c r="K944" s="2" t="s">
        <v>120</v>
      </c>
      <c r="L944" s="2" t="s">
        <v>11</v>
      </c>
      <c r="M944" s="2">
        <v>2</v>
      </c>
      <c r="N944" s="2" t="s">
        <v>12</v>
      </c>
      <c r="O944" s="2" t="s">
        <v>35</v>
      </c>
    </row>
    <row r="945" spans="1:15" x14ac:dyDescent="0.35">
      <c r="A945" s="4">
        <v>44310</v>
      </c>
      <c r="B945" s="2" t="s">
        <v>18</v>
      </c>
      <c r="C945" s="2" t="s">
        <v>114</v>
      </c>
      <c r="D945" s="2" t="s">
        <v>5</v>
      </c>
      <c r="E945" s="2" t="s">
        <v>57</v>
      </c>
      <c r="F945" s="2" t="s">
        <v>4</v>
      </c>
      <c r="G945" s="2" t="s">
        <v>52</v>
      </c>
      <c r="H945" s="2">
        <v>1</v>
      </c>
      <c r="I945" s="2">
        <v>7</v>
      </c>
      <c r="J945" s="2" t="s">
        <v>117</v>
      </c>
      <c r="K945" s="2" t="s">
        <v>120</v>
      </c>
      <c r="L945" s="2" t="s">
        <v>11</v>
      </c>
      <c r="M945" s="2">
        <v>2</v>
      </c>
      <c r="N945" s="2" t="s">
        <v>12</v>
      </c>
      <c r="O945" s="2" t="s">
        <v>33</v>
      </c>
    </row>
    <row r="946" spans="1:15" x14ac:dyDescent="0.35">
      <c r="A946" s="4">
        <v>44310</v>
      </c>
      <c r="B946" s="2" t="s">
        <v>18</v>
      </c>
      <c r="C946" s="2" t="s">
        <v>114</v>
      </c>
      <c r="D946" s="2" t="s">
        <v>5</v>
      </c>
      <c r="E946" s="2" t="s">
        <v>57</v>
      </c>
      <c r="F946" s="2" t="s">
        <v>4</v>
      </c>
      <c r="G946" s="2" t="s">
        <v>52</v>
      </c>
      <c r="H946" s="2">
        <v>1</v>
      </c>
      <c r="I946" s="2">
        <v>8</v>
      </c>
      <c r="J946" s="2" t="s">
        <v>117</v>
      </c>
      <c r="K946" s="2" t="s">
        <v>120</v>
      </c>
      <c r="L946" s="2" t="s">
        <v>11</v>
      </c>
      <c r="M946" s="2">
        <v>2</v>
      </c>
      <c r="N946" s="2" t="s">
        <v>11</v>
      </c>
      <c r="O946" s="2" t="s">
        <v>33</v>
      </c>
    </row>
    <row r="947" spans="1:15" x14ac:dyDescent="0.35">
      <c r="A947" s="4">
        <v>44310</v>
      </c>
      <c r="B947" s="2" t="s">
        <v>18</v>
      </c>
      <c r="C947" s="2" t="s">
        <v>114</v>
      </c>
      <c r="D947" s="2" t="s">
        <v>5</v>
      </c>
      <c r="E947" s="2" t="s">
        <v>57</v>
      </c>
      <c r="F947" s="2" t="s">
        <v>4</v>
      </c>
      <c r="G947" s="2" t="s">
        <v>52</v>
      </c>
      <c r="H947" s="2">
        <v>1</v>
      </c>
      <c r="I947" s="2">
        <v>9</v>
      </c>
      <c r="J947" s="2" t="s">
        <v>117</v>
      </c>
      <c r="K947" s="2" t="s">
        <v>120</v>
      </c>
      <c r="L947" s="2" t="s">
        <v>12</v>
      </c>
      <c r="M947" s="2">
        <v>1</v>
      </c>
      <c r="N947" s="2" t="s">
        <v>12</v>
      </c>
      <c r="O947" s="2" t="s">
        <v>35</v>
      </c>
    </row>
    <row r="948" spans="1:15" x14ac:dyDescent="0.35">
      <c r="A948" s="4">
        <v>44310</v>
      </c>
      <c r="B948" s="2" t="s">
        <v>18</v>
      </c>
      <c r="C948" s="2" t="s">
        <v>114</v>
      </c>
      <c r="D948" s="2" t="s">
        <v>5</v>
      </c>
      <c r="E948" s="2" t="s">
        <v>57</v>
      </c>
      <c r="F948" s="2" t="s">
        <v>4</v>
      </c>
      <c r="G948" s="2" t="s">
        <v>52</v>
      </c>
      <c r="H948" s="2">
        <v>1</v>
      </c>
      <c r="I948" s="2">
        <v>10</v>
      </c>
      <c r="J948" s="2" t="s">
        <v>117</v>
      </c>
      <c r="K948" s="2" t="s">
        <v>120</v>
      </c>
      <c r="L948" s="2" t="s">
        <v>12</v>
      </c>
      <c r="M948" s="2">
        <v>2</v>
      </c>
      <c r="N948" s="2" t="s">
        <v>12</v>
      </c>
      <c r="O948" s="2" t="s">
        <v>33</v>
      </c>
    </row>
    <row r="949" spans="1:15" x14ac:dyDescent="0.35">
      <c r="A949" s="4">
        <v>44310</v>
      </c>
      <c r="B949" s="2" t="s">
        <v>18</v>
      </c>
      <c r="C949" s="2" t="s">
        <v>114</v>
      </c>
      <c r="D949" s="2" t="s">
        <v>5</v>
      </c>
      <c r="E949" s="2" t="s">
        <v>57</v>
      </c>
      <c r="F949" s="2" t="s">
        <v>4</v>
      </c>
      <c r="G949" s="2" t="s">
        <v>52</v>
      </c>
      <c r="H949" s="2">
        <v>1</v>
      </c>
      <c r="I949" s="2">
        <v>11</v>
      </c>
      <c r="J949" s="2" t="s">
        <v>117</v>
      </c>
      <c r="K949" s="2" t="s">
        <v>120</v>
      </c>
      <c r="L949" s="2" t="s">
        <v>12</v>
      </c>
      <c r="M949" s="2">
        <v>1</v>
      </c>
      <c r="N949" s="2" t="s">
        <v>12</v>
      </c>
      <c r="O949" s="2" t="s">
        <v>33</v>
      </c>
    </row>
    <row r="950" spans="1:15" x14ac:dyDescent="0.35">
      <c r="A950" s="4">
        <v>44310</v>
      </c>
      <c r="B950" s="2" t="s">
        <v>18</v>
      </c>
      <c r="C950" s="2" t="s">
        <v>114</v>
      </c>
      <c r="D950" s="2" t="s">
        <v>5</v>
      </c>
      <c r="E950" s="2" t="s">
        <v>57</v>
      </c>
      <c r="F950" s="2" t="s">
        <v>4</v>
      </c>
      <c r="G950" s="2" t="s">
        <v>52</v>
      </c>
      <c r="H950" s="2">
        <v>1</v>
      </c>
      <c r="I950" s="2">
        <v>12</v>
      </c>
      <c r="J950" s="2" t="s">
        <v>117</v>
      </c>
      <c r="K950" s="2" t="s">
        <v>120</v>
      </c>
      <c r="L950" s="2" t="s">
        <v>12</v>
      </c>
      <c r="M950" s="2">
        <v>2</v>
      </c>
      <c r="N950" s="2" t="s">
        <v>12</v>
      </c>
      <c r="O950" s="2" t="s">
        <v>33</v>
      </c>
    </row>
    <row r="951" spans="1:15" x14ac:dyDescent="0.35">
      <c r="A951" s="4">
        <v>44310</v>
      </c>
      <c r="B951" s="2" t="s">
        <v>18</v>
      </c>
      <c r="C951" s="2" t="s">
        <v>114</v>
      </c>
      <c r="D951" s="2" t="s">
        <v>5</v>
      </c>
      <c r="E951" s="2" t="s">
        <v>57</v>
      </c>
      <c r="F951" s="2" t="s">
        <v>4</v>
      </c>
      <c r="G951" s="2" t="s">
        <v>52</v>
      </c>
      <c r="H951" s="2">
        <v>1</v>
      </c>
      <c r="I951" s="2">
        <v>13</v>
      </c>
      <c r="J951" s="2" t="s">
        <v>117</v>
      </c>
      <c r="K951" s="2" t="s">
        <v>120</v>
      </c>
      <c r="L951" s="2" t="s">
        <v>11</v>
      </c>
      <c r="M951" s="2" t="s">
        <v>39</v>
      </c>
      <c r="N951" s="2" t="s">
        <v>12</v>
      </c>
      <c r="O951" s="2" t="s">
        <v>33</v>
      </c>
    </row>
    <row r="952" spans="1:15" x14ac:dyDescent="0.35">
      <c r="A952" s="4">
        <v>44310</v>
      </c>
      <c r="B952" s="2" t="s">
        <v>18</v>
      </c>
      <c r="C952" s="2" t="s">
        <v>114</v>
      </c>
      <c r="D952" s="2" t="s">
        <v>5</v>
      </c>
      <c r="E952" s="2" t="s">
        <v>57</v>
      </c>
      <c r="F952" s="2" t="s">
        <v>4</v>
      </c>
      <c r="G952" s="2" t="s">
        <v>52</v>
      </c>
      <c r="H952" s="2">
        <v>1</v>
      </c>
      <c r="I952" s="2">
        <v>14</v>
      </c>
      <c r="J952" s="2" t="s">
        <v>117</v>
      </c>
      <c r="K952" s="2" t="s">
        <v>120</v>
      </c>
      <c r="L952" s="2" t="s">
        <v>11</v>
      </c>
      <c r="M952" s="2">
        <v>2</v>
      </c>
      <c r="N952" s="2" t="s">
        <v>11</v>
      </c>
      <c r="O952" s="2" t="s">
        <v>33</v>
      </c>
    </row>
    <row r="953" spans="1:15" x14ac:dyDescent="0.35">
      <c r="A953" s="4">
        <v>44310</v>
      </c>
      <c r="B953" s="2" t="s">
        <v>18</v>
      </c>
      <c r="C953" s="2" t="s">
        <v>114</v>
      </c>
      <c r="D953" s="2" t="s">
        <v>5</v>
      </c>
      <c r="E953" s="2" t="s">
        <v>57</v>
      </c>
      <c r="F953" s="2" t="s">
        <v>4</v>
      </c>
      <c r="G953" s="2" t="s">
        <v>52</v>
      </c>
      <c r="H953" s="2">
        <v>1</v>
      </c>
      <c r="I953" s="2">
        <v>15</v>
      </c>
      <c r="J953" s="2" t="s">
        <v>117</v>
      </c>
      <c r="K953" s="2" t="s">
        <v>120</v>
      </c>
      <c r="L953" s="2" t="s">
        <v>11</v>
      </c>
      <c r="M953" s="2">
        <v>2</v>
      </c>
      <c r="N953" s="2" t="s">
        <v>11</v>
      </c>
      <c r="O953" s="2" t="s">
        <v>33</v>
      </c>
    </row>
    <row r="954" spans="1:15" x14ac:dyDescent="0.35">
      <c r="A954" s="4">
        <v>44310</v>
      </c>
      <c r="B954" s="2" t="s">
        <v>18</v>
      </c>
      <c r="C954" s="2" t="s">
        <v>114</v>
      </c>
      <c r="D954" s="2" t="s">
        <v>5</v>
      </c>
      <c r="E954" s="2" t="s">
        <v>57</v>
      </c>
      <c r="F954" s="2" t="s">
        <v>4</v>
      </c>
      <c r="G954" s="2" t="s">
        <v>52</v>
      </c>
      <c r="H954" s="2">
        <v>1</v>
      </c>
      <c r="I954" s="2">
        <v>16</v>
      </c>
      <c r="J954" s="2" t="s">
        <v>117</v>
      </c>
      <c r="K954" s="2" t="s">
        <v>120</v>
      </c>
      <c r="L954" s="2" t="s">
        <v>11</v>
      </c>
      <c r="M954" s="2">
        <v>1</v>
      </c>
      <c r="N954" s="2" t="s">
        <v>11</v>
      </c>
      <c r="O954" s="2" t="s">
        <v>33</v>
      </c>
    </row>
    <row r="955" spans="1:15" x14ac:dyDescent="0.35">
      <c r="A955" s="4">
        <v>44310</v>
      </c>
      <c r="B955" s="2" t="s">
        <v>18</v>
      </c>
      <c r="C955" s="2" t="s">
        <v>114</v>
      </c>
      <c r="D955" s="2" t="s">
        <v>5</v>
      </c>
      <c r="E955" s="2" t="s">
        <v>57</v>
      </c>
      <c r="F955" s="2" t="s">
        <v>4</v>
      </c>
      <c r="G955" s="2" t="s">
        <v>52</v>
      </c>
      <c r="H955" s="2">
        <v>1</v>
      </c>
      <c r="I955" s="2">
        <v>17</v>
      </c>
      <c r="J955" s="2" t="s">
        <v>117</v>
      </c>
      <c r="K955" s="2" t="s">
        <v>120</v>
      </c>
      <c r="L955" s="2" t="s">
        <v>12</v>
      </c>
      <c r="M955" s="2">
        <v>1</v>
      </c>
      <c r="N955" s="2" t="s">
        <v>11</v>
      </c>
      <c r="O955" s="2" t="s">
        <v>35</v>
      </c>
    </row>
    <row r="956" spans="1:15" x14ac:dyDescent="0.35">
      <c r="A956" s="4">
        <v>44310</v>
      </c>
      <c r="B956" s="2" t="s">
        <v>18</v>
      </c>
      <c r="C956" s="2" t="s">
        <v>114</v>
      </c>
      <c r="D956" s="2" t="s">
        <v>5</v>
      </c>
      <c r="E956" s="2" t="s">
        <v>57</v>
      </c>
      <c r="F956" s="2" t="s">
        <v>4</v>
      </c>
      <c r="G956" s="2" t="s">
        <v>52</v>
      </c>
      <c r="H956" s="2">
        <v>1</v>
      </c>
      <c r="I956" s="2">
        <v>18</v>
      </c>
      <c r="J956" s="2" t="s">
        <v>117</v>
      </c>
      <c r="K956" s="2" t="s">
        <v>120</v>
      </c>
      <c r="L956" s="2" t="s">
        <v>12</v>
      </c>
      <c r="M956" s="2">
        <v>2</v>
      </c>
      <c r="N956" s="2" t="s">
        <v>11</v>
      </c>
      <c r="O956" s="2" t="s">
        <v>35</v>
      </c>
    </row>
    <row r="957" spans="1:15" hidden="1" x14ac:dyDescent="0.35">
      <c r="A957" s="4">
        <v>44310</v>
      </c>
      <c r="B957" s="2" t="s">
        <v>18</v>
      </c>
      <c r="C957" s="2" t="s">
        <v>114</v>
      </c>
      <c r="D957" s="2" t="s">
        <v>5</v>
      </c>
      <c r="E957" s="2" t="s">
        <v>57</v>
      </c>
      <c r="F957" s="2" t="s">
        <v>4</v>
      </c>
      <c r="G957" s="2" t="s">
        <v>52</v>
      </c>
      <c r="H957" s="2">
        <v>1</v>
      </c>
      <c r="I957" s="2">
        <v>19</v>
      </c>
      <c r="J957" s="2" t="s">
        <v>117</v>
      </c>
      <c r="K957" s="2" t="s">
        <v>120</v>
      </c>
      <c r="L957" s="2" t="s">
        <v>12</v>
      </c>
      <c r="M957" s="2">
        <v>1</v>
      </c>
      <c r="N957" s="2" t="s">
        <v>40</v>
      </c>
      <c r="O957" s="2" t="s">
        <v>40</v>
      </c>
    </row>
    <row r="958" spans="1:15" x14ac:dyDescent="0.35">
      <c r="A958" s="4">
        <v>44310</v>
      </c>
      <c r="B958" s="2" t="s">
        <v>18</v>
      </c>
      <c r="C958" s="2" t="s">
        <v>114</v>
      </c>
      <c r="D958" s="2" t="s">
        <v>5</v>
      </c>
      <c r="E958" s="2" t="s">
        <v>57</v>
      </c>
      <c r="F958" s="2" t="s">
        <v>4</v>
      </c>
      <c r="G958" s="2" t="s">
        <v>52</v>
      </c>
      <c r="H958" s="2">
        <v>1</v>
      </c>
      <c r="I958" s="2">
        <v>20</v>
      </c>
      <c r="J958" s="2" t="s">
        <v>117</v>
      </c>
      <c r="K958" s="2" t="s">
        <v>120</v>
      </c>
      <c r="L958" s="2" t="s">
        <v>12</v>
      </c>
      <c r="M958" s="2">
        <v>1</v>
      </c>
      <c r="N958" s="2" t="s">
        <v>12</v>
      </c>
      <c r="O958" s="2" t="s">
        <v>33</v>
      </c>
    </row>
    <row r="959" spans="1:15" x14ac:dyDescent="0.35">
      <c r="A959" s="4">
        <v>44310</v>
      </c>
      <c r="B959" s="2" t="s">
        <v>18</v>
      </c>
      <c r="C959" s="2" t="s">
        <v>114</v>
      </c>
      <c r="D959" s="2" t="s">
        <v>5</v>
      </c>
      <c r="E959" s="2" t="s">
        <v>57</v>
      </c>
      <c r="F959" s="2" t="s">
        <v>4</v>
      </c>
      <c r="G959" s="2" t="s">
        <v>52</v>
      </c>
      <c r="H959" s="2">
        <v>1</v>
      </c>
      <c r="I959" s="2">
        <v>21</v>
      </c>
      <c r="J959" s="2" t="s">
        <v>117</v>
      </c>
      <c r="K959" s="2" t="s">
        <v>120</v>
      </c>
      <c r="L959" s="2" t="s">
        <v>12</v>
      </c>
      <c r="M959" s="2">
        <v>1</v>
      </c>
      <c r="N959" s="2" t="s">
        <v>11</v>
      </c>
      <c r="O959" s="2" t="s">
        <v>35</v>
      </c>
    </row>
    <row r="960" spans="1:15" x14ac:dyDescent="0.35">
      <c r="A960" s="4">
        <v>44310</v>
      </c>
      <c r="B960" s="2" t="s">
        <v>18</v>
      </c>
      <c r="C960" s="2" t="s">
        <v>114</v>
      </c>
      <c r="D960" s="2" t="s">
        <v>5</v>
      </c>
      <c r="E960" s="2" t="s">
        <v>57</v>
      </c>
      <c r="F960" s="2" t="s">
        <v>4</v>
      </c>
      <c r="G960" s="2" t="s">
        <v>52</v>
      </c>
      <c r="H960" s="2">
        <v>1</v>
      </c>
      <c r="I960" s="2">
        <v>22</v>
      </c>
      <c r="J960" s="2" t="s">
        <v>117</v>
      </c>
      <c r="K960" s="2" t="s">
        <v>120</v>
      </c>
      <c r="L960" s="2" t="s">
        <v>11</v>
      </c>
      <c r="M960" s="2">
        <v>1</v>
      </c>
      <c r="N960" s="2" t="s">
        <v>12</v>
      </c>
      <c r="O960" s="2" t="s">
        <v>33</v>
      </c>
    </row>
    <row r="961" spans="1:15" x14ac:dyDescent="0.35">
      <c r="A961" s="4">
        <v>44310</v>
      </c>
      <c r="B961" s="2" t="s">
        <v>18</v>
      </c>
      <c r="C961" s="2" t="s">
        <v>114</v>
      </c>
      <c r="D961" s="2" t="s">
        <v>5</v>
      </c>
      <c r="E961" s="2" t="s">
        <v>57</v>
      </c>
      <c r="F961" s="2" t="s">
        <v>4</v>
      </c>
      <c r="G961" s="2" t="s">
        <v>52</v>
      </c>
      <c r="H961" s="2">
        <v>1</v>
      </c>
      <c r="I961" s="2">
        <v>23</v>
      </c>
      <c r="J961" s="2" t="s">
        <v>117</v>
      </c>
      <c r="K961" s="2" t="s">
        <v>120</v>
      </c>
      <c r="L961" s="2" t="s">
        <v>11</v>
      </c>
      <c r="M961" s="2">
        <v>1</v>
      </c>
      <c r="N961" s="2" t="s">
        <v>11</v>
      </c>
      <c r="O961" s="2" t="s">
        <v>35</v>
      </c>
    </row>
    <row r="962" spans="1:15" x14ac:dyDescent="0.35">
      <c r="A962" s="4">
        <v>44310</v>
      </c>
      <c r="B962" s="2" t="s">
        <v>18</v>
      </c>
      <c r="C962" s="2" t="s">
        <v>114</v>
      </c>
      <c r="D962" s="2" t="s">
        <v>5</v>
      </c>
      <c r="E962" s="2" t="s">
        <v>57</v>
      </c>
      <c r="F962" s="2" t="s">
        <v>4</v>
      </c>
      <c r="G962" s="2" t="s">
        <v>52</v>
      </c>
      <c r="H962" s="2">
        <v>1</v>
      </c>
      <c r="I962" s="2">
        <v>24</v>
      </c>
      <c r="J962" s="2" t="s">
        <v>117</v>
      </c>
      <c r="K962" s="2" t="s">
        <v>120</v>
      </c>
      <c r="L962" s="2" t="s">
        <v>11</v>
      </c>
      <c r="M962" s="2">
        <v>1</v>
      </c>
      <c r="N962" s="2" t="s">
        <v>12</v>
      </c>
      <c r="O962" s="2" t="s">
        <v>33</v>
      </c>
    </row>
    <row r="963" spans="1:15" x14ac:dyDescent="0.35">
      <c r="A963" s="4">
        <v>44310</v>
      </c>
      <c r="B963" s="2" t="s">
        <v>18</v>
      </c>
      <c r="C963" s="2" t="s">
        <v>114</v>
      </c>
      <c r="D963" s="2" t="s">
        <v>5</v>
      </c>
      <c r="E963" s="2" t="s">
        <v>57</v>
      </c>
      <c r="F963" s="2" t="s">
        <v>4</v>
      </c>
      <c r="G963" s="2" t="s">
        <v>52</v>
      </c>
      <c r="H963" s="2">
        <v>2</v>
      </c>
      <c r="I963" s="2">
        <v>1</v>
      </c>
      <c r="J963" s="2" t="s">
        <v>117</v>
      </c>
      <c r="K963" s="2" t="s">
        <v>120</v>
      </c>
      <c r="L963" s="2" t="s">
        <v>11</v>
      </c>
      <c r="M963" s="2">
        <v>1</v>
      </c>
      <c r="N963" s="2" t="s">
        <v>11</v>
      </c>
      <c r="O963" s="2" t="s">
        <v>34</v>
      </c>
    </row>
    <row r="964" spans="1:15" x14ac:dyDescent="0.35">
      <c r="A964" s="4">
        <v>44310</v>
      </c>
      <c r="B964" s="2" t="s">
        <v>18</v>
      </c>
      <c r="C964" s="2" t="s">
        <v>114</v>
      </c>
      <c r="D964" s="2" t="s">
        <v>5</v>
      </c>
      <c r="E964" s="2" t="s">
        <v>57</v>
      </c>
      <c r="F964" s="2" t="s">
        <v>4</v>
      </c>
      <c r="G964" s="2" t="s">
        <v>52</v>
      </c>
      <c r="H964" s="2">
        <v>2</v>
      </c>
      <c r="I964" s="2">
        <v>2</v>
      </c>
      <c r="J964" s="2" t="s">
        <v>117</v>
      </c>
      <c r="K964" s="2" t="s">
        <v>120</v>
      </c>
      <c r="L964" s="2" t="s">
        <v>11</v>
      </c>
      <c r="M964" s="2">
        <v>1</v>
      </c>
      <c r="N964" s="2" t="s">
        <v>11</v>
      </c>
      <c r="O964" s="2" t="s">
        <v>34</v>
      </c>
    </row>
    <row r="965" spans="1:15" x14ac:dyDescent="0.35">
      <c r="A965" s="4">
        <v>44310</v>
      </c>
      <c r="B965" s="2" t="s">
        <v>18</v>
      </c>
      <c r="C965" s="2" t="s">
        <v>114</v>
      </c>
      <c r="D965" s="2" t="s">
        <v>5</v>
      </c>
      <c r="E965" s="2" t="s">
        <v>57</v>
      </c>
      <c r="F965" s="2" t="s">
        <v>4</v>
      </c>
      <c r="G965" s="2" t="s">
        <v>52</v>
      </c>
      <c r="H965" s="2">
        <v>2</v>
      </c>
      <c r="I965" s="2">
        <v>3</v>
      </c>
      <c r="J965" s="2" t="s">
        <v>117</v>
      </c>
      <c r="K965" s="2" t="s">
        <v>120</v>
      </c>
      <c r="L965" s="2" t="s">
        <v>11</v>
      </c>
      <c r="M965" s="2">
        <v>2</v>
      </c>
      <c r="N965" s="2" t="s">
        <v>12</v>
      </c>
      <c r="O965" s="2" t="s">
        <v>34</v>
      </c>
    </row>
    <row r="966" spans="1:15" x14ac:dyDescent="0.35">
      <c r="A966" s="4">
        <v>44310</v>
      </c>
      <c r="B966" s="2" t="s">
        <v>18</v>
      </c>
      <c r="C966" s="2" t="s">
        <v>114</v>
      </c>
      <c r="D966" s="2" t="s">
        <v>5</v>
      </c>
      <c r="E966" s="2" t="s">
        <v>57</v>
      </c>
      <c r="F966" s="2" t="s">
        <v>4</v>
      </c>
      <c r="G966" s="2" t="s">
        <v>52</v>
      </c>
      <c r="H966" s="2">
        <v>2</v>
      </c>
      <c r="I966" s="2">
        <v>4</v>
      </c>
      <c r="J966" s="2" t="s">
        <v>117</v>
      </c>
      <c r="K966" s="2" t="s">
        <v>120</v>
      </c>
      <c r="L966" s="2" t="s">
        <v>11</v>
      </c>
      <c r="M966" s="2">
        <v>1</v>
      </c>
      <c r="N966" s="2" t="s">
        <v>12</v>
      </c>
      <c r="O966" s="2" t="s">
        <v>33</v>
      </c>
    </row>
    <row r="967" spans="1:15" x14ac:dyDescent="0.35">
      <c r="A967" s="4">
        <v>44310</v>
      </c>
      <c r="B967" s="2" t="s">
        <v>18</v>
      </c>
      <c r="C967" s="2" t="s">
        <v>114</v>
      </c>
      <c r="D967" s="2" t="s">
        <v>5</v>
      </c>
      <c r="E967" s="2" t="s">
        <v>57</v>
      </c>
      <c r="F967" s="2" t="s">
        <v>4</v>
      </c>
      <c r="G967" s="2" t="s">
        <v>52</v>
      </c>
      <c r="H967" s="2">
        <v>2</v>
      </c>
      <c r="I967" s="2">
        <v>5</v>
      </c>
      <c r="J967" s="2" t="s">
        <v>117</v>
      </c>
      <c r="K967" s="2" t="s">
        <v>120</v>
      </c>
      <c r="L967" s="2" t="s">
        <v>12</v>
      </c>
      <c r="M967" s="2">
        <v>1</v>
      </c>
      <c r="N967" s="2" t="s">
        <v>12</v>
      </c>
      <c r="O967" s="2" t="s">
        <v>35</v>
      </c>
    </row>
    <row r="968" spans="1:15" x14ac:dyDescent="0.35">
      <c r="A968" s="4">
        <v>44310</v>
      </c>
      <c r="B968" s="2" t="s">
        <v>18</v>
      </c>
      <c r="C968" s="2" t="s">
        <v>114</v>
      </c>
      <c r="D968" s="2" t="s">
        <v>5</v>
      </c>
      <c r="E968" s="2" t="s">
        <v>57</v>
      </c>
      <c r="F968" s="2" t="s">
        <v>4</v>
      </c>
      <c r="G968" s="2" t="s">
        <v>52</v>
      </c>
      <c r="H968" s="2">
        <v>2</v>
      </c>
      <c r="I968" s="2">
        <v>6</v>
      </c>
      <c r="J968" s="2" t="s">
        <v>117</v>
      </c>
      <c r="K968" s="2" t="s">
        <v>120</v>
      </c>
      <c r="L968" s="2" t="s">
        <v>12</v>
      </c>
      <c r="M968" s="2">
        <v>1</v>
      </c>
      <c r="N968" s="2" t="s">
        <v>12</v>
      </c>
      <c r="O968" s="2" t="s">
        <v>33</v>
      </c>
    </row>
    <row r="969" spans="1:15" x14ac:dyDescent="0.35">
      <c r="A969" s="4">
        <v>44310</v>
      </c>
      <c r="B969" s="2" t="s">
        <v>18</v>
      </c>
      <c r="C969" s="2" t="s">
        <v>114</v>
      </c>
      <c r="D969" s="2" t="s">
        <v>5</v>
      </c>
      <c r="E969" s="2" t="s">
        <v>57</v>
      </c>
      <c r="F969" s="2" t="s">
        <v>4</v>
      </c>
      <c r="G969" s="2" t="s">
        <v>52</v>
      </c>
      <c r="H969" s="2">
        <v>2</v>
      </c>
      <c r="I969" s="2">
        <v>7</v>
      </c>
      <c r="J969" s="2" t="s">
        <v>117</v>
      </c>
      <c r="K969" s="2" t="s">
        <v>120</v>
      </c>
      <c r="L969" s="2" t="s">
        <v>12</v>
      </c>
      <c r="M969" s="2">
        <v>1</v>
      </c>
      <c r="N969" s="2" t="s">
        <v>12</v>
      </c>
      <c r="O969" s="2" t="s">
        <v>33</v>
      </c>
    </row>
    <row r="970" spans="1:15" x14ac:dyDescent="0.35">
      <c r="A970" s="4">
        <v>44310</v>
      </c>
      <c r="B970" s="2" t="s">
        <v>18</v>
      </c>
      <c r="C970" s="2" t="s">
        <v>114</v>
      </c>
      <c r="D970" s="2" t="s">
        <v>5</v>
      </c>
      <c r="E970" s="2" t="s">
        <v>57</v>
      </c>
      <c r="F970" s="2" t="s">
        <v>4</v>
      </c>
      <c r="G970" s="2" t="s">
        <v>52</v>
      </c>
      <c r="H970" s="2">
        <v>2</v>
      </c>
      <c r="I970" s="2">
        <v>8</v>
      </c>
      <c r="J970" s="2" t="s">
        <v>117</v>
      </c>
      <c r="K970" s="2" t="s">
        <v>120</v>
      </c>
      <c r="L970" s="2" t="s">
        <v>12</v>
      </c>
      <c r="M970" s="2">
        <v>2</v>
      </c>
      <c r="N970" s="2" t="s">
        <v>11</v>
      </c>
      <c r="O970" s="2" t="s">
        <v>33</v>
      </c>
    </row>
    <row r="971" spans="1:15" x14ac:dyDescent="0.35">
      <c r="A971" s="4">
        <v>44310</v>
      </c>
      <c r="B971" s="2" t="s">
        <v>18</v>
      </c>
      <c r="C971" s="2" t="s">
        <v>114</v>
      </c>
      <c r="D971" s="2" t="s">
        <v>5</v>
      </c>
      <c r="E971" s="2" t="s">
        <v>57</v>
      </c>
      <c r="F971" s="2" t="s">
        <v>4</v>
      </c>
      <c r="G971" s="2" t="s">
        <v>52</v>
      </c>
      <c r="H971" s="2">
        <v>2</v>
      </c>
      <c r="I971" s="2">
        <v>9</v>
      </c>
      <c r="J971" s="2" t="s">
        <v>117</v>
      </c>
      <c r="K971" s="2" t="s">
        <v>120</v>
      </c>
      <c r="L971" s="2" t="s">
        <v>11</v>
      </c>
      <c r="M971" s="2">
        <v>2</v>
      </c>
      <c r="N971" s="2" t="s">
        <v>12</v>
      </c>
      <c r="O971" s="2" t="s">
        <v>35</v>
      </c>
    </row>
    <row r="972" spans="1:15" x14ac:dyDescent="0.35">
      <c r="A972" s="4">
        <v>44310</v>
      </c>
      <c r="B972" s="2" t="s">
        <v>18</v>
      </c>
      <c r="C972" s="2" t="s">
        <v>114</v>
      </c>
      <c r="D972" s="2" t="s">
        <v>5</v>
      </c>
      <c r="E972" s="2" t="s">
        <v>57</v>
      </c>
      <c r="F972" s="2" t="s">
        <v>4</v>
      </c>
      <c r="G972" s="2" t="s">
        <v>52</v>
      </c>
      <c r="H972" s="2">
        <v>2</v>
      </c>
      <c r="I972" s="2">
        <v>10</v>
      </c>
      <c r="J972" s="2" t="s">
        <v>117</v>
      </c>
      <c r="K972" s="2" t="s">
        <v>120</v>
      </c>
      <c r="L972" s="2" t="s">
        <v>11</v>
      </c>
      <c r="M972" s="2">
        <v>2</v>
      </c>
      <c r="N972" s="2" t="s">
        <v>11</v>
      </c>
      <c r="O972" s="2" t="s">
        <v>34</v>
      </c>
    </row>
    <row r="973" spans="1:15" x14ac:dyDescent="0.35">
      <c r="A973" s="4">
        <v>44310</v>
      </c>
      <c r="B973" s="2" t="s">
        <v>18</v>
      </c>
      <c r="C973" s="2" t="s">
        <v>114</v>
      </c>
      <c r="D973" s="2" t="s">
        <v>5</v>
      </c>
      <c r="E973" s="2" t="s">
        <v>57</v>
      </c>
      <c r="F973" s="2" t="s">
        <v>4</v>
      </c>
      <c r="G973" s="2" t="s">
        <v>52</v>
      </c>
      <c r="H973" s="2">
        <v>2</v>
      </c>
      <c r="I973" s="2">
        <v>11</v>
      </c>
      <c r="J973" s="2" t="s">
        <v>117</v>
      </c>
      <c r="K973" s="2" t="s">
        <v>120</v>
      </c>
      <c r="L973" s="2" t="s">
        <v>11</v>
      </c>
      <c r="M973" s="2">
        <v>2</v>
      </c>
      <c r="N973" s="2" t="s">
        <v>11</v>
      </c>
      <c r="O973" s="2" t="s">
        <v>35</v>
      </c>
    </row>
    <row r="974" spans="1:15" x14ac:dyDescent="0.35">
      <c r="A974" s="4">
        <v>44310</v>
      </c>
      <c r="B974" s="2" t="s">
        <v>18</v>
      </c>
      <c r="C974" s="2" t="s">
        <v>114</v>
      </c>
      <c r="D974" s="2" t="s">
        <v>5</v>
      </c>
      <c r="E974" s="2" t="s">
        <v>57</v>
      </c>
      <c r="F974" s="2" t="s">
        <v>4</v>
      </c>
      <c r="G974" s="2" t="s">
        <v>52</v>
      </c>
      <c r="H974" s="2">
        <v>2</v>
      </c>
      <c r="I974" s="2">
        <v>12</v>
      </c>
      <c r="J974" s="2" t="s">
        <v>117</v>
      </c>
      <c r="K974" s="2" t="s">
        <v>120</v>
      </c>
      <c r="L974" s="2" t="s">
        <v>11</v>
      </c>
      <c r="M974" s="2">
        <v>2</v>
      </c>
      <c r="N974" s="2" t="s">
        <v>12</v>
      </c>
      <c r="O974" s="2" t="s">
        <v>33</v>
      </c>
    </row>
    <row r="975" spans="1:15" x14ac:dyDescent="0.35">
      <c r="A975" s="4">
        <v>44310</v>
      </c>
      <c r="B975" s="2" t="s">
        <v>18</v>
      </c>
      <c r="C975" s="2" t="s">
        <v>114</v>
      </c>
      <c r="D975" s="2" t="s">
        <v>5</v>
      </c>
      <c r="E975" s="2" t="s">
        <v>57</v>
      </c>
      <c r="F975" s="2" t="s">
        <v>4</v>
      </c>
      <c r="G975" s="2" t="s">
        <v>52</v>
      </c>
      <c r="H975" s="2">
        <v>2</v>
      </c>
      <c r="I975" s="2">
        <v>13</v>
      </c>
      <c r="J975" s="2" t="s">
        <v>117</v>
      </c>
      <c r="K975" s="2" t="s">
        <v>120</v>
      </c>
      <c r="L975" s="2" t="s">
        <v>12</v>
      </c>
      <c r="M975" s="2">
        <v>1</v>
      </c>
      <c r="N975" s="2" t="s">
        <v>11</v>
      </c>
      <c r="O975" s="2" t="s">
        <v>33</v>
      </c>
    </row>
    <row r="976" spans="1:15" x14ac:dyDescent="0.35">
      <c r="A976" s="4">
        <v>44310</v>
      </c>
      <c r="B976" s="2" t="s">
        <v>18</v>
      </c>
      <c r="C976" s="2" t="s">
        <v>114</v>
      </c>
      <c r="D976" s="2" t="s">
        <v>5</v>
      </c>
      <c r="E976" s="2" t="s">
        <v>57</v>
      </c>
      <c r="F976" s="2" t="s">
        <v>4</v>
      </c>
      <c r="G976" s="2" t="s">
        <v>52</v>
      </c>
      <c r="H976" s="2">
        <v>2</v>
      </c>
      <c r="I976" s="2">
        <v>14</v>
      </c>
      <c r="J976" s="2" t="s">
        <v>117</v>
      </c>
      <c r="K976" s="2" t="s">
        <v>120</v>
      </c>
      <c r="L976" s="2" t="s">
        <v>12</v>
      </c>
      <c r="M976" s="2">
        <v>2</v>
      </c>
      <c r="N976" s="2" t="s">
        <v>11</v>
      </c>
      <c r="O976" s="2" t="s">
        <v>34</v>
      </c>
    </row>
    <row r="977" spans="1:15" hidden="1" x14ac:dyDescent="0.35">
      <c r="A977" s="4">
        <v>44310</v>
      </c>
      <c r="B977" s="2" t="s">
        <v>18</v>
      </c>
      <c r="C977" s="2" t="s">
        <v>114</v>
      </c>
      <c r="D977" s="2" t="s">
        <v>5</v>
      </c>
      <c r="E977" s="2" t="s">
        <v>57</v>
      </c>
      <c r="F977" s="2" t="s">
        <v>4</v>
      </c>
      <c r="G977" s="2" t="s">
        <v>52</v>
      </c>
      <c r="H977" s="2">
        <v>2</v>
      </c>
      <c r="I977" s="2">
        <v>15</v>
      </c>
      <c r="J977" s="2" t="s">
        <v>117</v>
      </c>
      <c r="K977" s="2" t="s">
        <v>120</v>
      </c>
      <c r="L977" s="2" t="s">
        <v>12</v>
      </c>
      <c r="M977" s="2">
        <v>2</v>
      </c>
      <c r="N977" s="2" t="s">
        <v>40</v>
      </c>
      <c r="O977" s="2" t="s">
        <v>40</v>
      </c>
    </row>
    <row r="978" spans="1:15" x14ac:dyDescent="0.35">
      <c r="A978" s="4">
        <v>44310</v>
      </c>
      <c r="B978" s="2" t="s">
        <v>18</v>
      </c>
      <c r="C978" s="2" t="s">
        <v>114</v>
      </c>
      <c r="D978" s="2" t="s">
        <v>5</v>
      </c>
      <c r="E978" s="2" t="s">
        <v>57</v>
      </c>
      <c r="F978" s="2" t="s">
        <v>4</v>
      </c>
      <c r="G978" s="2" t="s">
        <v>52</v>
      </c>
      <c r="H978" s="2">
        <v>2</v>
      </c>
      <c r="I978" s="2">
        <v>16</v>
      </c>
      <c r="J978" s="2" t="s">
        <v>117</v>
      </c>
      <c r="K978" s="2" t="s">
        <v>120</v>
      </c>
      <c r="L978" s="2" t="s">
        <v>12</v>
      </c>
      <c r="M978" s="2">
        <v>2</v>
      </c>
      <c r="N978" s="2" t="s">
        <v>11</v>
      </c>
      <c r="O978" s="2" t="s">
        <v>34</v>
      </c>
    </row>
    <row r="979" spans="1:15" x14ac:dyDescent="0.35">
      <c r="A979" s="4">
        <v>44310</v>
      </c>
      <c r="B979" s="2" t="s">
        <v>18</v>
      </c>
      <c r="C979" s="2" t="s">
        <v>114</v>
      </c>
      <c r="D979" s="2" t="s">
        <v>5</v>
      </c>
      <c r="E979" s="2" t="s">
        <v>57</v>
      </c>
      <c r="F979" s="2" t="s">
        <v>4</v>
      </c>
      <c r="G979" s="2" t="s">
        <v>52</v>
      </c>
      <c r="H979" s="2">
        <v>2</v>
      </c>
      <c r="I979" s="2">
        <v>17</v>
      </c>
      <c r="J979" s="2" t="s">
        <v>117</v>
      </c>
      <c r="K979" s="2" t="s">
        <v>120</v>
      </c>
      <c r="L979" s="2" t="s">
        <v>12</v>
      </c>
      <c r="M979" s="2">
        <v>1</v>
      </c>
      <c r="N979" s="2" t="s">
        <v>12</v>
      </c>
      <c r="O979" s="2" t="s">
        <v>34</v>
      </c>
    </row>
    <row r="980" spans="1:15" x14ac:dyDescent="0.35">
      <c r="A980" s="4">
        <v>44310</v>
      </c>
      <c r="B980" s="2" t="s">
        <v>18</v>
      </c>
      <c r="C980" s="2" t="s">
        <v>114</v>
      </c>
      <c r="D980" s="2" t="s">
        <v>5</v>
      </c>
      <c r="E980" s="2" t="s">
        <v>57</v>
      </c>
      <c r="F980" s="2" t="s">
        <v>4</v>
      </c>
      <c r="G980" s="2" t="s">
        <v>52</v>
      </c>
      <c r="H980" s="2">
        <v>2</v>
      </c>
      <c r="I980" s="2">
        <v>18</v>
      </c>
      <c r="J980" s="2" t="s">
        <v>117</v>
      </c>
      <c r="K980" s="2" t="s">
        <v>120</v>
      </c>
      <c r="L980" s="2" t="s">
        <v>11</v>
      </c>
      <c r="M980" s="2">
        <v>1</v>
      </c>
      <c r="N980" s="2" t="s">
        <v>11</v>
      </c>
      <c r="O980" s="2" t="s">
        <v>33</v>
      </c>
    </row>
    <row r="981" spans="1:15" x14ac:dyDescent="0.35">
      <c r="A981" s="4">
        <v>44310</v>
      </c>
      <c r="B981" s="2" t="s">
        <v>18</v>
      </c>
      <c r="C981" s="2" t="s">
        <v>114</v>
      </c>
      <c r="D981" s="2" t="s">
        <v>5</v>
      </c>
      <c r="E981" s="2" t="s">
        <v>57</v>
      </c>
      <c r="F981" s="2" t="s">
        <v>4</v>
      </c>
      <c r="G981" s="2" t="s">
        <v>52</v>
      </c>
      <c r="H981" s="2">
        <v>2</v>
      </c>
      <c r="I981" s="2">
        <v>19</v>
      </c>
      <c r="J981" s="2" t="s">
        <v>117</v>
      </c>
      <c r="K981" s="2" t="s">
        <v>120</v>
      </c>
      <c r="L981" s="2" t="s">
        <v>11</v>
      </c>
      <c r="M981" s="2">
        <v>2</v>
      </c>
      <c r="N981" s="2" t="s">
        <v>12</v>
      </c>
      <c r="O981" s="2" t="s">
        <v>35</v>
      </c>
    </row>
    <row r="982" spans="1:15" x14ac:dyDescent="0.35">
      <c r="A982" s="4">
        <v>44310</v>
      </c>
      <c r="B982" s="2" t="s">
        <v>18</v>
      </c>
      <c r="C982" s="2" t="s">
        <v>114</v>
      </c>
      <c r="D982" s="2" t="s">
        <v>5</v>
      </c>
      <c r="E982" s="2" t="s">
        <v>57</v>
      </c>
      <c r="F982" s="2" t="s">
        <v>4</v>
      </c>
      <c r="G982" s="2" t="s">
        <v>52</v>
      </c>
      <c r="H982" s="2">
        <v>2</v>
      </c>
      <c r="I982" s="2">
        <v>20</v>
      </c>
      <c r="J982" s="2" t="s">
        <v>117</v>
      </c>
      <c r="K982" s="2" t="s">
        <v>120</v>
      </c>
      <c r="L982" s="2" t="s">
        <v>11</v>
      </c>
      <c r="M982" s="2">
        <v>2</v>
      </c>
      <c r="N982" s="2" t="s">
        <v>12</v>
      </c>
      <c r="O982" s="2" t="s">
        <v>35</v>
      </c>
    </row>
    <row r="983" spans="1:15" x14ac:dyDescent="0.35">
      <c r="A983" s="4">
        <v>44310</v>
      </c>
      <c r="B983" s="2" t="s">
        <v>18</v>
      </c>
      <c r="C983" s="2" t="s">
        <v>114</v>
      </c>
      <c r="D983" s="2" t="s">
        <v>5</v>
      </c>
      <c r="E983" s="2" t="s">
        <v>57</v>
      </c>
      <c r="F983" s="2" t="s">
        <v>4</v>
      </c>
      <c r="G983" s="2" t="s">
        <v>52</v>
      </c>
      <c r="H983" s="2">
        <v>2</v>
      </c>
      <c r="I983" s="2">
        <v>21</v>
      </c>
      <c r="J983" s="2" t="s">
        <v>117</v>
      </c>
      <c r="K983" s="2" t="s">
        <v>120</v>
      </c>
      <c r="L983" s="2" t="s">
        <v>11</v>
      </c>
      <c r="M983" s="2">
        <v>2</v>
      </c>
      <c r="N983" s="2" t="s">
        <v>11</v>
      </c>
      <c r="O983" s="2" t="s">
        <v>34</v>
      </c>
    </row>
    <row r="984" spans="1:15" x14ac:dyDescent="0.35">
      <c r="A984" s="4">
        <v>44310</v>
      </c>
      <c r="B984" s="2" t="s">
        <v>18</v>
      </c>
      <c r="C984" s="2" t="s">
        <v>114</v>
      </c>
      <c r="D984" s="2" t="s">
        <v>5</v>
      </c>
      <c r="E984" s="2" t="s">
        <v>57</v>
      </c>
      <c r="F984" s="2" t="s">
        <v>4</v>
      </c>
      <c r="G984" s="2" t="s">
        <v>52</v>
      </c>
      <c r="H984" s="2">
        <v>2</v>
      </c>
      <c r="I984" s="2">
        <v>22</v>
      </c>
      <c r="J984" s="2" t="s">
        <v>117</v>
      </c>
      <c r="K984" s="2" t="s">
        <v>120</v>
      </c>
      <c r="L984" s="2" t="s">
        <v>12</v>
      </c>
      <c r="M984" s="2">
        <v>2</v>
      </c>
      <c r="N984" s="2" t="s">
        <v>11</v>
      </c>
      <c r="O984" s="2" t="s">
        <v>35</v>
      </c>
    </row>
    <row r="985" spans="1:15" x14ac:dyDescent="0.35">
      <c r="A985" s="4">
        <v>44310</v>
      </c>
      <c r="B985" s="2" t="s">
        <v>18</v>
      </c>
      <c r="C985" s="2" t="s">
        <v>114</v>
      </c>
      <c r="D985" s="2" t="s">
        <v>5</v>
      </c>
      <c r="E985" s="2" t="s">
        <v>57</v>
      </c>
      <c r="F985" s="2" t="s">
        <v>4</v>
      </c>
      <c r="G985" s="2" t="s">
        <v>52</v>
      </c>
      <c r="H985" s="2">
        <v>2</v>
      </c>
      <c r="I985" s="2">
        <v>23</v>
      </c>
      <c r="J985" s="2" t="s">
        <v>117</v>
      </c>
      <c r="K985" s="2" t="s">
        <v>120</v>
      </c>
      <c r="L985" s="2" t="s">
        <v>12</v>
      </c>
      <c r="M985" s="2">
        <v>1</v>
      </c>
      <c r="N985" s="2" t="s">
        <v>12</v>
      </c>
      <c r="O985" s="2" t="s">
        <v>33</v>
      </c>
    </row>
    <row r="986" spans="1:15" x14ac:dyDescent="0.35">
      <c r="A986" s="4">
        <v>44310</v>
      </c>
      <c r="B986" s="2" t="s">
        <v>18</v>
      </c>
      <c r="C986" s="2" t="s">
        <v>114</v>
      </c>
      <c r="D986" s="2" t="s">
        <v>5</v>
      </c>
      <c r="E986" s="2" t="s">
        <v>57</v>
      </c>
      <c r="F986" s="2" t="s">
        <v>4</v>
      </c>
      <c r="G986" s="2" t="s">
        <v>52</v>
      </c>
      <c r="H986" s="2">
        <v>2</v>
      </c>
      <c r="I986" s="2">
        <v>24</v>
      </c>
      <c r="J986" s="2" t="s">
        <v>117</v>
      </c>
      <c r="K986" s="2" t="s">
        <v>120</v>
      </c>
      <c r="L986" s="2" t="s">
        <v>12</v>
      </c>
      <c r="M986" s="2">
        <v>2</v>
      </c>
      <c r="N986" s="2" t="s">
        <v>11</v>
      </c>
      <c r="O986" s="2" t="s">
        <v>33</v>
      </c>
    </row>
    <row r="987" spans="1:15" x14ac:dyDescent="0.35">
      <c r="A987" s="4">
        <v>44310</v>
      </c>
      <c r="B987" s="2" t="s">
        <v>18</v>
      </c>
      <c r="C987" s="2" t="s">
        <v>114</v>
      </c>
      <c r="D987" s="2" t="s">
        <v>5</v>
      </c>
      <c r="E987" s="2" t="s">
        <v>57</v>
      </c>
      <c r="F987" s="2" t="s">
        <v>4</v>
      </c>
      <c r="G987" s="2" t="s">
        <v>52</v>
      </c>
      <c r="H987" s="2">
        <v>3</v>
      </c>
      <c r="I987" s="2">
        <v>1</v>
      </c>
      <c r="J987" s="2" t="s">
        <v>117</v>
      </c>
      <c r="K987" s="2" t="s">
        <v>120</v>
      </c>
      <c r="L987" s="2" t="s">
        <v>12</v>
      </c>
      <c r="M987" s="2">
        <v>2</v>
      </c>
      <c r="N987" s="2" t="s">
        <v>12</v>
      </c>
      <c r="O987" s="2" t="s">
        <v>34</v>
      </c>
    </row>
    <row r="988" spans="1:15" x14ac:dyDescent="0.35">
      <c r="A988" s="4">
        <v>44310</v>
      </c>
      <c r="B988" s="2" t="s">
        <v>18</v>
      </c>
      <c r="C988" s="2" t="s">
        <v>114</v>
      </c>
      <c r="D988" s="2" t="s">
        <v>5</v>
      </c>
      <c r="E988" s="2" t="s">
        <v>57</v>
      </c>
      <c r="F988" s="2" t="s">
        <v>4</v>
      </c>
      <c r="G988" s="2" t="s">
        <v>52</v>
      </c>
      <c r="H988" s="2">
        <v>3</v>
      </c>
      <c r="I988" s="2">
        <v>2</v>
      </c>
      <c r="J988" s="2" t="s">
        <v>117</v>
      </c>
      <c r="K988" s="2" t="s">
        <v>120</v>
      </c>
      <c r="L988" s="2" t="s">
        <v>12</v>
      </c>
      <c r="M988" s="2">
        <v>2</v>
      </c>
      <c r="N988" s="2" t="s">
        <v>12</v>
      </c>
      <c r="O988" s="2" t="s">
        <v>33</v>
      </c>
    </row>
    <row r="989" spans="1:15" x14ac:dyDescent="0.35">
      <c r="A989" s="4">
        <v>44310</v>
      </c>
      <c r="B989" s="2" t="s">
        <v>18</v>
      </c>
      <c r="C989" s="2" t="s">
        <v>114</v>
      </c>
      <c r="D989" s="2" t="s">
        <v>5</v>
      </c>
      <c r="E989" s="2" t="s">
        <v>57</v>
      </c>
      <c r="F989" s="2" t="s">
        <v>4</v>
      </c>
      <c r="G989" s="2" t="s">
        <v>52</v>
      </c>
      <c r="H989" s="2">
        <v>3</v>
      </c>
      <c r="I989" s="2">
        <v>3</v>
      </c>
      <c r="J989" s="2" t="s">
        <v>117</v>
      </c>
      <c r="K989" s="2" t="s">
        <v>120</v>
      </c>
      <c r="L989" s="2" t="s">
        <v>12</v>
      </c>
      <c r="M989" s="2">
        <v>1</v>
      </c>
      <c r="N989" s="2" t="s">
        <v>12</v>
      </c>
      <c r="O989" s="2" t="s">
        <v>33</v>
      </c>
    </row>
    <row r="990" spans="1:15" x14ac:dyDescent="0.35">
      <c r="A990" s="4">
        <v>44310</v>
      </c>
      <c r="B990" s="2" t="s">
        <v>18</v>
      </c>
      <c r="C990" s="2" t="s">
        <v>114</v>
      </c>
      <c r="D990" s="2" t="s">
        <v>5</v>
      </c>
      <c r="E990" s="2" t="s">
        <v>57</v>
      </c>
      <c r="F990" s="2" t="s">
        <v>4</v>
      </c>
      <c r="G990" s="2" t="s">
        <v>52</v>
      </c>
      <c r="H990" s="2">
        <v>3</v>
      </c>
      <c r="I990" s="2">
        <v>4</v>
      </c>
      <c r="J990" s="2" t="s">
        <v>117</v>
      </c>
      <c r="K990" s="2" t="s">
        <v>120</v>
      </c>
      <c r="L990" s="2" t="s">
        <v>12</v>
      </c>
      <c r="M990" s="2">
        <v>2</v>
      </c>
      <c r="N990" s="2" t="s">
        <v>12</v>
      </c>
      <c r="O990" s="2" t="s">
        <v>34</v>
      </c>
    </row>
    <row r="991" spans="1:15" x14ac:dyDescent="0.35">
      <c r="A991" s="4">
        <v>44310</v>
      </c>
      <c r="B991" s="2" t="s">
        <v>18</v>
      </c>
      <c r="C991" s="2" t="s">
        <v>114</v>
      </c>
      <c r="D991" s="2" t="s">
        <v>5</v>
      </c>
      <c r="E991" s="2" t="s">
        <v>57</v>
      </c>
      <c r="F991" s="2" t="s">
        <v>4</v>
      </c>
      <c r="G991" s="2" t="s">
        <v>52</v>
      </c>
      <c r="H991" s="2">
        <v>3</v>
      </c>
      <c r="I991" s="2">
        <v>5</v>
      </c>
      <c r="J991" s="2" t="s">
        <v>117</v>
      </c>
      <c r="K991" s="2" t="s">
        <v>120</v>
      </c>
      <c r="L991" s="2" t="s">
        <v>11</v>
      </c>
      <c r="M991" s="2" t="s">
        <v>39</v>
      </c>
      <c r="N991" s="2" t="s">
        <v>12</v>
      </c>
      <c r="O991" s="2" t="s">
        <v>33</v>
      </c>
    </row>
    <row r="992" spans="1:15" x14ac:dyDescent="0.35">
      <c r="A992" s="4">
        <v>44310</v>
      </c>
      <c r="B992" s="2" t="s">
        <v>18</v>
      </c>
      <c r="C992" s="2" t="s">
        <v>114</v>
      </c>
      <c r="D992" s="2" t="s">
        <v>5</v>
      </c>
      <c r="E992" s="2" t="s">
        <v>57</v>
      </c>
      <c r="F992" s="2" t="s">
        <v>4</v>
      </c>
      <c r="G992" s="2" t="s">
        <v>52</v>
      </c>
      <c r="H992" s="2">
        <v>3</v>
      </c>
      <c r="I992" s="2">
        <v>6</v>
      </c>
      <c r="J992" s="2" t="s">
        <v>117</v>
      </c>
      <c r="K992" s="2" t="s">
        <v>120</v>
      </c>
      <c r="L992" s="2" t="s">
        <v>11</v>
      </c>
      <c r="M992" s="2">
        <v>2</v>
      </c>
      <c r="N992" s="2" t="s">
        <v>12</v>
      </c>
      <c r="O992" s="2" t="s">
        <v>34</v>
      </c>
    </row>
    <row r="993" spans="1:15" x14ac:dyDescent="0.35">
      <c r="A993" s="4">
        <v>44310</v>
      </c>
      <c r="B993" s="2" t="s">
        <v>18</v>
      </c>
      <c r="C993" s="2" t="s">
        <v>114</v>
      </c>
      <c r="D993" s="2" t="s">
        <v>5</v>
      </c>
      <c r="E993" s="2" t="s">
        <v>57</v>
      </c>
      <c r="F993" s="2" t="s">
        <v>4</v>
      </c>
      <c r="G993" s="2" t="s">
        <v>52</v>
      </c>
      <c r="H993" s="2">
        <v>3</v>
      </c>
      <c r="I993" s="2">
        <v>7</v>
      </c>
      <c r="J993" s="2" t="s">
        <v>117</v>
      </c>
      <c r="K993" s="2" t="s">
        <v>120</v>
      </c>
      <c r="L993" s="2" t="s">
        <v>11</v>
      </c>
      <c r="M993" s="2">
        <v>2</v>
      </c>
      <c r="N993" s="2" t="s">
        <v>12</v>
      </c>
      <c r="O993" s="2" t="s">
        <v>35</v>
      </c>
    </row>
    <row r="994" spans="1:15" x14ac:dyDescent="0.35">
      <c r="A994" s="4">
        <v>44310</v>
      </c>
      <c r="B994" s="2" t="s">
        <v>18</v>
      </c>
      <c r="C994" s="2" t="s">
        <v>114</v>
      </c>
      <c r="D994" s="2" t="s">
        <v>5</v>
      </c>
      <c r="E994" s="2" t="s">
        <v>57</v>
      </c>
      <c r="F994" s="2" t="s">
        <v>4</v>
      </c>
      <c r="G994" s="2" t="s">
        <v>52</v>
      </c>
      <c r="H994" s="2">
        <v>3</v>
      </c>
      <c r="I994" s="2">
        <v>8</v>
      </c>
      <c r="J994" s="2" t="s">
        <v>117</v>
      </c>
      <c r="K994" s="2" t="s">
        <v>120</v>
      </c>
      <c r="L994" s="2" t="s">
        <v>11</v>
      </c>
      <c r="M994" s="2">
        <v>1</v>
      </c>
      <c r="N994" s="2" t="s">
        <v>11</v>
      </c>
      <c r="O994" s="2" t="s">
        <v>33</v>
      </c>
    </row>
    <row r="995" spans="1:15" x14ac:dyDescent="0.35">
      <c r="A995" s="4">
        <v>44310</v>
      </c>
      <c r="B995" s="2" t="s">
        <v>18</v>
      </c>
      <c r="C995" s="2" t="s">
        <v>114</v>
      </c>
      <c r="D995" s="2" t="s">
        <v>5</v>
      </c>
      <c r="E995" s="2" t="s">
        <v>57</v>
      </c>
      <c r="F995" s="2" t="s">
        <v>4</v>
      </c>
      <c r="G995" s="2" t="s">
        <v>52</v>
      </c>
      <c r="H995" s="2">
        <v>3</v>
      </c>
      <c r="I995" s="2">
        <v>9</v>
      </c>
      <c r="J995" s="2" t="s">
        <v>117</v>
      </c>
      <c r="K995" s="2" t="s">
        <v>120</v>
      </c>
      <c r="L995" s="2" t="s">
        <v>12</v>
      </c>
      <c r="M995" s="2">
        <v>1</v>
      </c>
      <c r="N995" s="2" t="s">
        <v>11</v>
      </c>
      <c r="O995" s="2" t="s">
        <v>33</v>
      </c>
    </row>
    <row r="996" spans="1:15" x14ac:dyDescent="0.35">
      <c r="A996" s="4">
        <v>44310</v>
      </c>
      <c r="B996" s="2" t="s">
        <v>18</v>
      </c>
      <c r="C996" s="2" t="s">
        <v>114</v>
      </c>
      <c r="D996" s="2" t="s">
        <v>5</v>
      </c>
      <c r="E996" s="2" t="s">
        <v>57</v>
      </c>
      <c r="F996" s="2" t="s">
        <v>4</v>
      </c>
      <c r="G996" s="2" t="s">
        <v>52</v>
      </c>
      <c r="H996" s="2">
        <v>3</v>
      </c>
      <c r="I996" s="2">
        <v>10</v>
      </c>
      <c r="J996" s="2" t="s">
        <v>117</v>
      </c>
      <c r="K996" s="2" t="s">
        <v>120</v>
      </c>
      <c r="L996" s="2" t="s">
        <v>12</v>
      </c>
      <c r="M996" s="2">
        <v>2</v>
      </c>
      <c r="N996" s="2" t="s">
        <v>12</v>
      </c>
      <c r="O996" s="2" t="s">
        <v>33</v>
      </c>
    </row>
    <row r="997" spans="1:15" x14ac:dyDescent="0.35">
      <c r="A997" s="4">
        <v>44310</v>
      </c>
      <c r="B997" s="2" t="s">
        <v>18</v>
      </c>
      <c r="C997" s="2" t="s">
        <v>114</v>
      </c>
      <c r="D997" s="2" t="s">
        <v>5</v>
      </c>
      <c r="E997" s="2" t="s">
        <v>57</v>
      </c>
      <c r="F997" s="2" t="s">
        <v>4</v>
      </c>
      <c r="G997" s="2" t="s">
        <v>52</v>
      </c>
      <c r="H997" s="2">
        <v>3</v>
      </c>
      <c r="I997" s="2">
        <v>11</v>
      </c>
      <c r="J997" s="2" t="s">
        <v>117</v>
      </c>
      <c r="K997" s="2" t="s">
        <v>120</v>
      </c>
      <c r="L997" s="2" t="s">
        <v>12</v>
      </c>
      <c r="M997" s="2">
        <v>2</v>
      </c>
      <c r="N997" s="2" t="s">
        <v>12</v>
      </c>
      <c r="O997" s="2" t="s">
        <v>33</v>
      </c>
    </row>
    <row r="998" spans="1:15" x14ac:dyDescent="0.35">
      <c r="A998" s="4">
        <v>44310</v>
      </c>
      <c r="B998" s="2" t="s">
        <v>18</v>
      </c>
      <c r="C998" s="2" t="s">
        <v>114</v>
      </c>
      <c r="D998" s="2" t="s">
        <v>5</v>
      </c>
      <c r="E998" s="2" t="s">
        <v>57</v>
      </c>
      <c r="F998" s="2" t="s">
        <v>4</v>
      </c>
      <c r="G998" s="2" t="s">
        <v>52</v>
      </c>
      <c r="H998" s="2">
        <v>3</v>
      </c>
      <c r="I998" s="2">
        <v>12</v>
      </c>
      <c r="J998" s="2" t="s">
        <v>117</v>
      </c>
      <c r="K998" s="2" t="s">
        <v>120</v>
      </c>
      <c r="L998" s="2" t="s">
        <v>12</v>
      </c>
      <c r="M998" s="2">
        <v>2</v>
      </c>
      <c r="N998" s="2" t="s">
        <v>12</v>
      </c>
      <c r="O998" s="2" t="s">
        <v>33</v>
      </c>
    </row>
    <row r="999" spans="1:15" hidden="1" x14ac:dyDescent="0.35">
      <c r="A999" s="4">
        <v>44310</v>
      </c>
      <c r="B999" s="2" t="s">
        <v>18</v>
      </c>
      <c r="C999" s="2" t="s">
        <v>114</v>
      </c>
      <c r="D999" s="2" t="s">
        <v>5</v>
      </c>
      <c r="E999" s="2" t="s">
        <v>57</v>
      </c>
      <c r="F999" s="2" t="s">
        <v>4</v>
      </c>
      <c r="G999" s="2" t="s">
        <v>52</v>
      </c>
      <c r="H999" s="2">
        <v>3</v>
      </c>
      <c r="I999" s="2">
        <v>13</v>
      </c>
      <c r="J999" s="2" t="s">
        <v>117</v>
      </c>
      <c r="K999" s="2" t="s">
        <v>120</v>
      </c>
      <c r="L999" s="2" t="s">
        <v>11</v>
      </c>
      <c r="M999" s="2">
        <v>1</v>
      </c>
      <c r="N999" s="2" t="s">
        <v>40</v>
      </c>
      <c r="O999" s="2" t="s">
        <v>40</v>
      </c>
    </row>
    <row r="1000" spans="1:15" x14ac:dyDescent="0.35">
      <c r="A1000" s="4">
        <v>44310</v>
      </c>
      <c r="B1000" s="2" t="s">
        <v>18</v>
      </c>
      <c r="C1000" s="2" t="s">
        <v>114</v>
      </c>
      <c r="D1000" s="2" t="s">
        <v>5</v>
      </c>
      <c r="E1000" s="2" t="s">
        <v>57</v>
      </c>
      <c r="F1000" s="2" t="s">
        <v>4</v>
      </c>
      <c r="G1000" s="2" t="s">
        <v>52</v>
      </c>
      <c r="H1000" s="2">
        <v>3</v>
      </c>
      <c r="I1000" s="2">
        <v>14</v>
      </c>
      <c r="J1000" s="2" t="s">
        <v>117</v>
      </c>
      <c r="K1000" s="2" t="s">
        <v>120</v>
      </c>
      <c r="L1000" s="2" t="s">
        <v>11</v>
      </c>
      <c r="M1000" s="2">
        <v>1</v>
      </c>
      <c r="N1000" s="2" t="s">
        <v>11</v>
      </c>
      <c r="O1000" s="2" t="s">
        <v>33</v>
      </c>
    </row>
    <row r="1001" spans="1:15" x14ac:dyDescent="0.35">
      <c r="A1001" s="4">
        <v>44310</v>
      </c>
      <c r="B1001" s="2" t="s">
        <v>18</v>
      </c>
      <c r="C1001" s="2" t="s">
        <v>114</v>
      </c>
      <c r="D1001" s="2" t="s">
        <v>5</v>
      </c>
      <c r="E1001" s="2" t="s">
        <v>57</v>
      </c>
      <c r="F1001" s="2" t="s">
        <v>4</v>
      </c>
      <c r="G1001" s="2" t="s">
        <v>52</v>
      </c>
      <c r="H1001" s="2">
        <v>3</v>
      </c>
      <c r="I1001" s="2">
        <v>15</v>
      </c>
      <c r="J1001" s="2" t="s">
        <v>117</v>
      </c>
      <c r="K1001" s="2" t="s">
        <v>120</v>
      </c>
      <c r="L1001" s="2" t="s">
        <v>11</v>
      </c>
      <c r="M1001" s="2">
        <v>1</v>
      </c>
      <c r="N1001" s="2" t="s">
        <v>12</v>
      </c>
      <c r="O1001" s="2" t="s">
        <v>33</v>
      </c>
    </row>
    <row r="1002" spans="1:15" x14ac:dyDescent="0.35">
      <c r="A1002" s="4">
        <v>44310</v>
      </c>
      <c r="B1002" s="2" t="s">
        <v>18</v>
      </c>
      <c r="C1002" s="2" t="s">
        <v>114</v>
      </c>
      <c r="D1002" s="2" t="s">
        <v>5</v>
      </c>
      <c r="E1002" s="2" t="s">
        <v>57</v>
      </c>
      <c r="F1002" s="2" t="s">
        <v>4</v>
      </c>
      <c r="G1002" s="2" t="s">
        <v>52</v>
      </c>
      <c r="H1002" s="2">
        <v>3</v>
      </c>
      <c r="I1002" s="2">
        <v>16</v>
      </c>
      <c r="J1002" s="2" t="s">
        <v>117</v>
      </c>
      <c r="K1002" s="2" t="s">
        <v>120</v>
      </c>
      <c r="L1002" s="2" t="s">
        <v>11</v>
      </c>
      <c r="M1002" s="2">
        <v>1</v>
      </c>
      <c r="N1002" s="2" t="s">
        <v>11</v>
      </c>
      <c r="O1002" s="2" t="s">
        <v>33</v>
      </c>
    </row>
    <row r="1003" spans="1:15" x14ac:dyDescent="0.35">
      <c r="A1003" s="4">
        <v>44310</v>
      </c>
      <c r="B1003" s="2" t="s">
        <v>18</v>
      </c>
      <c r="C1003" s="2" t="s">
        <v>114</v>
      </c>
      <c r="D1003" s="2" t="s">
        <v>5</v>
      </c>
      <c r="E1003" s="2" t="s">
        <v>57</v>
      </c>
      <c r="F1003" s="2" t="s">
        <v>4</v>
      </c>
      <c r="G1003" s="2" t="s">
        <v>52</v>
      </c>
      <c r="H1003" s="2">
        <v>3</v>
      </c>
      <c r="I1003" s="2">
        <v>17</v>
      </c>
      <c r="J1003" s="2" t="s">
        <v>117</v>
      </c>
      <c r="K1003" s="2" t="s">
        <v>120</v>
      </c>
      <c r="L1003" s="2" t="s">
        <v>11</v>
      </c>
      <c r="M1003" s="2">
        <v>2</v>
      </c>
      <c r="N1003" s="2" t="s">
        <v>11</v>
      </c>
      <c r="O1003" s="2" t="s">
        <v>34</v>
      </c>
    </row>
    <row r="1004" spans="1:15" x14ac:dyDescent="0.35">
      <c r="A1004" s="4">
        <v>44310</v>
      </c>
      <c r="B1004" s="2" t="s">
        <v>18</v>
      </c>
      <c r="C1004" s="2" t="s">
        <v>114</v>
      </c>
      <c r="D1004" s="2" t="s">
        <v>5</v>
      </c>
      <c r="E1004" s="2" t="s">
        <v>57</v>
      </c>
      <c r="F1004" s="2" t="s">
        <v>4</v>
      </c>
      <c r="G1004" s="2" t="s">
        <v>52</v>
      </c>
      <c r="H1004" s="2">
        <v>3</v>
      </c>
      <c r="I1004" s="2">
        <v>18</v>
      </c>
      <c r="J1004" s="2" t="s">
        <v>117</v>
      </c>
      <c r="K1004" s="2" t="s">
        <v>120</v>
      </c>
      <c r="L1004" s="2" t="s">
        <v>12</v>
      </c>
      <c r="M1004" s="2">
        <v>1</v>
      </c>
      <c r="N1004" s="2" t="s">
        <v>11</v>
      </c>
      <c r="O1004" s="2" t="s">
        <v>34</v>
      </c>
    </row>
    <row r="1005" spans="1:15" x14ac:dyDescent="0.35">
      <c r="A1005" s="4">
        <v>44310</v>
      </c>
      <c r="B1005" s="2" t="s">
        <v>18</v>
      </c>
      <c r="C1005" s="2" t="s">
        <v>114</v>
      </c>
      <c r="D1005" s="2" t="s">
        <v>5</v>
      </c>
      <c r="E1005" s="2" t="s">
        <v>57</v>
      </c>
      <c r="F1005" s="2" t="s">
        <v>4</v>
      </c>
      <c r="G1005" s="2" t="s">
        <v>52</v>
      </c>
      <c r="H1005" s="2">
        <v>3</v>
      </c>
      <c r="I1005" s="2">
        <v>19</v>
      </c>
      <c r="J1005" s="2" t="s">
        <v>117</v>
      </c>
      <c r="K1005" s="2" t="s">
        <v>120</v>
      </c>
      <c r="L1005" s="2" t="s">
        <v>12</v>
      </c>
      <c r="M1005" s="2">
        <v>1</v>
      </c>
      <c r="N1005" s="2" t="s">
        <v>12</v>
      </c>
      <c r="O1005" s="2" t="s">
        <v>33</v>
      </c>
    </row>
    <row r="1006" spans="1:15" x14ac:dyDescent="0.35">
      <c r="A1006" s="4">
        <v>44310</v>
      </c>
      <c r="B1006" s="2" t="s">
        <v>18</v>
      </c>
      <c r="C1006" s="2" t="s">
        <v>114</v>
      </c>
      <c r="D1006" s="2" t="s">
        <v>5</v>
      </c>
      <c r="E1006" s="2" t="s">
        <v>57</v>
      </c>
      <c r="F1006" s="2" t="s">
        <v>4</v>
      </c>
      <c r="G1006" s="2" t="s">
        <v>52</v>
      </c>
      <c r="H1006" s="2">
        <v>1</v>
      </c>
      <c r="I1006" s="2">
        <v>1</v>
      </c>
      <c r="J1006" s="2" t="s">
        <v>121</v>
      </c>
      <c r="K1006" s="2" t="s">
        <v>82</v>
      </c>
      <c r="L1006" s="2" t="s">
        <v>11</v>
      </c>
      <c r="M1006" s="2">
        <v>2</v>
      </c>
      <c r="N1006" s="2" t="s">
        <v>11</v>
      </c>
      <c r="O1006" s="2" t="s">
        <v>33</v>
      </c>
    </row>
    <row r="1007" spans="1:15" x14ac:dyDescent="0.35">
      <c r="A1007" s="4">
        <v>44310</v>
      </c>
      <c r="B1007" s="2" t="s">
        <v>18</v>
      </c>
      <c r="C1007" s="2" t="s">
        <v>114</v>
      </c>
      <c r="D1007" s="2" t="s">
        <v>5</v>
      </c>
      <c r="E1007" s="2" t="s">
        <v>57</v>
      </c>
      <c r="F1007" s="2" t="s">
        <v>4</v>
      </c>
      <c r="G1007" s="2" t="s">
        <v>52</v>
      </c>
      <c r="H1007" s="2">
        <v>1</v>
      </c>
      <c r="I1007" s="2">
        <v>2</v>
      </c>
      <c r="J1007" s="2" t="s">
        <v>121</v>
      </c>
      <c r="K1007" s="2" t="s">
        <v>82</v>
      </c>
      <c r="L1007" s="2" t="s">
        <v>11</v>
      </c>
      <c r="M1007" s="2">
        <v>2</v>
      </c>
      <c r="N1007" s="2" t="s">
        <v>12</v>
      </c>
      <c r="O1007" s="2" t="s">
        <v>33</v>
      </c>
    </row>
    <row r="1008" spans="1:15" x14ac:dyDescent="0.35">
      <c r="A1008" s="4">
        <v>44310</v>
      </c>
      <c r="B1008" s="2" t="s">
        <v>18</v>
      </c>
      <c r="C1008" s="2" t="s">
        <v>114</v>
      </c>
      <c r="D1008" s="2" t="s">
        <v>5</v>
      </c>
      <c r="E1008" s="2" t="s">
        <v>57</v>
      </c>
      <c r="F1008" s="2" t="s">
        <v>4</v>
      </c>
      <c r="G1008" s="2" t="s">
        <v>52</v>
      </c>
      <c r="H1008" s="2">
        <v>1</v>
      </c>
      <c r="I1008" s="2">
        <v>3</v>
      </c>
      <c r="J1008" s="2" t="s">
        <v>121</v>
      </c>
      <c r="K1008" s="2" t="s">
        <v>82</v>
      </c>
      <c r="L1008" s="2" t="s">
        <v>11</v>
      </c>
      <c r="M1008" s="2">
        <v>2</v>
      </c>
      <c r="N1008" s="2" t="s">
        <v>11</v>
      </c>
      <c r="O1008" s="2" t="s">
        <v>33</v>
      </c>
    </row>
    <row r="1009" spans="1:15" hidden="1" x14ac:dyDescent="0.35">
      <c r="A1009" s="4">
        <v>44310</v>
      </c>
      <c r="B1009" s="2" t="s">
        <v>18</v>
      </c>
      <c r="C1009" s="2" t="s">
        <v>114</v>
      </c>
      <c r="D1009" s="2" t="s">
        <v>5</v>
      </c>
      <c r="E1009" s="2" t="s">
        <v>57</v>
      </c>
      <c r="F1009" s="2" t="s">
        <v>4</v>
      </c>
      <c r="G1009" s="2" t="s">
        <v>52</v>
      </c>
      <c r="H1009" s="2">
        <v>1</v>
      </c>
      <c r="I1009" s="2">
        <v>4</v>
      </c>
      <c r="J1009" s="2" t="s">
        <v>121</v>
      </c>
      <c r="K1009" s="2" t="s">
        <v>82</v>
      </c>
      <c r="L1009" s="2" t="s">
        <v>11</v>
      </c>
      <c r="M1009" s="2">
        <v>2</v>
      </c>
      <c r="N1009" s="2" t="s">
        <v>40</v>
      </c>
      <c r="O1009" s="2" t="s">
        <v>40</v>
      </c>
    </row>
    <row r="1010" spans="1:15" x14ac:dyDescent="0.35">
      <c r="A1010" s="4">
        <v>44310</v>
      </c>
      <c r="B1010" s="2" t="s">
        <v>18</v>
      </c>
      <c r="C1010" s="2" t="s">
        <v>114</v>
      </c>
      <c r="D1010" s="2" t="s">
        <v>5</v>
      </c>
      <c r="E1010" s="2" t="s">
        <v>57</v>
      </c>
      <c r="F1010" s="2" t="s">
        <v>4</v>
      </c>
      <c r="G1010" s="2" t="s">
        <v>52</v>
      </c>
      <c r="H1010" s="2">
        <v>1</v>
      </c>
      <c r="I1010" s="2">
        <v>5</v>
      </c>
      <c r="J1010" s="2" t="s">
        <v>121</v>
      </c>
      <c r="K1010" s="2" t="s">
        <v>82</v>
      </c>
      <c r="L1010" s="2" t="s">
        <v>11</v>
      </c>
      <c r="M1010" s="2">
        <v>2</v>
      </c>
      <c r="N1010" s="2" t="s">
        <v>12</v>
      </c>
      <c r="O1010" s="2" t="s">
        <v>34</v>
      </c>
    </row>
    <row r="1011" spans="1:15" x14ac:dyDescent="0.35">
      <c r="A1011" s="4">
        <v>44310</v>
      </c>
      <c r="B1011" s="2" t="s">
        <v>18</v>
      </c>
      <c r="C1011" s="2" t="s">
        <v>114</v>
      </c>
      <c r="D1011" s="2" t="s">
        <v>5</v>
      </c>
      <c r="E1011" s="2" t="s">
        <v>57</v>
      </c>
      <c r="F1011" s="2" t="s">
        <v>4</v>
      </c>
      <c r="G1011" s="2" t="s">
        <v>52</v>
      </c>
      <c r="H1011" s="2">
        <v>1</v>
      </c>
      <c r="I1011" s="2">
        <v>6</v>
      </c>
      <c r="J1011" s="2" t="s">
        <v>121</v>
      </c>
      <c r="K1011" s="2" t="s">
        <v>82</v>
      </c>
      <c r="L1011" s="2" t="s">
        <v>12</v>
      </c>
      <c r="M1011" s="2">
        <v>2</v>
      </c>
      <c r="N1011" s="2" t="s">
        <v>12</v>
      </c>
      <c r="O1011" s="2" t="s">
        <v>35</v>
      </c>
    </row>
    <row r="1012" spans="1:15" x14ac:dyDescent="0.35">
      <c r="A1012" s="4">
        <v>44310</v>
      </c>
      <c r="B1012" s="2" t="s">
        <v>18</v>
      </c>
      <c r="C1012" s="2" t="s">
        <v>114</v>
      </c>
      <c r="D1012" s="2" t="s">
        <v>5</v>
      </c>
      <c r="E1012" s="2" t="s">
        <v>57</v>
      </c>
      <c r="F1012" s="2" t="s">
        <v>4</v>
      </c>
      <c r="G1012" s="2" t="s">
        <v>52</v>
      </c>
      <c r="H1012" s="2">
        <v>1</v>
      </c>
      <c r="I1012" s="2">
        <v>7</v>
      </c>
      <c r="J1012" s="2" t="s">
        <v>121</v>
      </c>
      <c r="K1012" s="2" t="s">
        <v>82</v>
      </c>
      <c r="L1012" s="2" t="s">
        <v>12</v>
      </c>
      <c r="M1012" s="2">
        <v>2</v>
      </c>
      <c r="N1012" s="2" t="s">
        <v>11</v>
      </c>
      <c r="O1012" s="2" t="s">
        <v>33</v>
      </c>
    </row>
    <row r="1013" spans="1:15" x14ac:dyDescent="0.35">
      <c r="A1013" s="4">
        <v>44310</v>
      </c>
      <c r="B1013" s="2" t="s">
        <v>18</v>
      </c>
      <c r="C1013" s="2" t="s">
        <v>114</v>
      </c>
      <c r="D1013" s="2" t="s">
        <v>5</v>
      </c>
      <c r="E1013" s="2" t="s">
        <v>57</v>
      </c>
      <c r="F1013" s="2" t="s">
        <v>4</v>
      </c>
      <c r="G1013" s="2" t="s">
        <v>52</v>
      </c>
      <c r="H1013" s="2">
        <v>1</v>
      </c>
      <c r="I1013" s="2">
        <v>8</v>
      </c>
      <c r="J1013" s="2" t="s">
        <v>121</v>
      </c>
      <c r="K1013" s="2" t="s">
        <v>82</v>
      </c>
      <c r="L1013" s="2" t="s">
        <v>12</v>
      </c>
      <c r="M1013" s="2">
        <v>1</v>
      </c>
      <c r="N1013" s="2" t="s">
        <v>12</v>
      </c>
      <c r="O1013" s="2" t="s">
        <v>33</v>
      </c>
    </row>
    <row r="1014" spans="1:15" hidden="1" x14ac:dyDescent="0.35">
      <c r="A1014" s="4">
        <v>44310</v>
      </c>
      <c r="B1014" s="2" t="s">
        <v>18</v>
      </c>
      <c r="C1014" s="2" t="s">
        <v>114</v>
      </c>
      <c r="D1014" s="2" t="s">
        <v>5</v>
      </c>
      <c r="E1014" s="2" t="s">
        <v>57</v>
      </c>
      <c r="F1014" s="2" t="s">
        <v>4</v>
      </c>
      <c r="G1014" s="2" t="s">
        <v>52</v>
      </c>
      <c r="H1014" s="2">
        <v>1</v>
      </c>
      <c r="I1014" s="2">
        <v>9</v>
      </c>
      <c r="J1014" s="2" t="s">
        <v>121</v>
      </c>
      <c r="K1014" s="2" t="s">
        <v>82</v>
      </c>
      <c r="L1014" s="2" t="s">
        <v>12</v>
      </c>
      <c r="M1014" s="2">
        <v>1</v>
      </c>
      <c r="N1014" s="2" t="s">
        <v>40</v>
      </c>
      <c r="O1014" s="2" t="s">
        <v>40</v>
      </c>
    </row>
    <row r="1015" spans="1:15" x14ac:dyDescent="0.35">
      <c r="A1015" s="4">
        <v>44310</v>
      </c>
      <c r="B1015" s="2" t="s">
        <v>18</v>
      </c>
      <c r="C1015" s="2" t="s">
        <v>114</v>
      </c>
      <c r="D1015" s="2" t="s">
        <v>5</v>
      </c>
      <c r="E1015" s="2" t="s">
        <v>57</v>
      </c>
      <c r="F1015" s="2" t="s">
        <v>4</v>
      </c>
      <c r="G1015" s="2" t="s">
        <v>52</v>
      </c>
      <c r="H1015" s="2">
        <v>1</v>
      </c>
      <c r="I1015" s="2">
        <v>10</v>
      </c>
      <c r="J1015" s="2" t="s">
        <v>121</v>
      </c>
      <c r="K1015" s="2" t="s">
        <v>82</v>
      </c>
      <c r="L1015" s="2" t="s">
        <v>12</v>
      </c>
      <c r="M1015" s="2">
        <v>2</v>
      </c>
      <c r="N1015" s="2" t="s">
        <v>12</v>
      </c>
      <c r="O1015" s="2" t="s">
        <v>33</v>
      </c>
    </row>
    <row r="1016" spans="1:15" hidden="1" x14ac:dyDescent="0.35">
      <c r="A1016" s="4">
        <v>44310</v>
      </c>
      <c r="B1016" s="2" t="s">
        <v>18</v>
      </c>
      <c r="C1016" s="2" t="s">
        <v>114</v>
      </c>
      <c r="D1016" s="2" t="s">
        <v>5</v>
      </c>
      <c r="E1016" s="2" t="s">
        <v>57</v>
      </c>
      <c r="F1016" s="2" t="s">
        <v>4</v>
      </c>
      <c r="G1016" s="2" t="s">
        <v>52</v>
      </c>
      <c r="H1016" s="2">
        <v>1</v>
      </c>
      <c r="I1016" s="2">
        <v>11</v>
      </c>
      <c r="J1016" s="2" t="s">
        <v>121</v>
      </c>
      <c r="K1016" s="2" t="s">
        <v>82</v>
      </c>
      <c r="L1016" s="2" t="s">
        <v>11</v>
      </c>
      <c r="M1016" s="2">
        <v>1</v>
      </c>
      <c r="N1016" s="2" t="s">
        <v>40</v>
      </c>
      <c r="O1016" s="2" t="s">
        <v>40</v>
      </c>
    </row>
    <row r="1017" spans="1:15" hidden="1" x14ac:dyDescent="0.35">
      <c r="A1017" s="4">
        <v>44310</v>
      </c>
      <c r="B1017" s="2" t="s">
        <v>18</v>
      </c>
      <c r="C1017" s="2" t="s">
        <v>114</v>
      </c>
      <c r="D1017" s="2" t="s">
        <v>5</v>
      </c>
      <c r="E1017" s="2" t="s">
        <v>57</v>
      </c>
      <c r="F1017" s="2" t="s">
        <v>4</v>
      </c>
      <c r="G1017" s="2" t="s">
        <v>52</v>
      </c>
      <c r="H1017" s="2">
        <v>1</v>
      </c>
      <c r="I1017" s="2">
        <v>12</v>
      </c>
      <c r="J1017" s="2" t="s">
        <v>121</v>
      </c>
      <c r="K1017" s="2" t="s">
        <v>82</v>
      </c>
      <c r="L1017" s="2" t="s">
        <v>11</v>
      </c>
      <c r="M1017" s="2">
        <v>1</v>
      </c>
      <c r="N1017" s="2" t="s">
        <v>40</v>
      </c>
      <c r="O1017" s="2" t="s">
        <v>40</v>
      </c>
    </row>
    <row r="1018" spans="1:15" x14ac:dyDescent="0.35">
      <c r="A1018" s="4">
        <v>44310</v>
      </c>
      <c r="B1018" s="2" t="s">
        <v>18</v>
      </c>
      <c r="C1018" s="2" t="s">
        <v>114</v>
      </c>
      <c r="D1018" s="2" t="s">
        <v>5</v>
      </c>
      <c r="E1018" s="2" t="s">
        <v>57</v>
      </c>
      <c r="F1018" s="2" t="s">
        <v>4</v>
      </c>
      <c r="G1018" s="2" t="s">
        <v>52</v>
      </c>
      <c r="H1018" s="2">
        <v>1</v>
      </c>
      <c r="I1018" s="2">
        <v>13</v>
      </c>
      <c r="J1018" s="2" t="s">
        <v>121</v>
      </c>
      <c r="K1018" s="2" t="s">
        <v>82</v>
      </c>
      <c r="L1018" s="2" t="s">
        <v>11</v>
      </c>
      <c r="M1018" s="2">
        <v>2</v>
      </c>
      <c r="N1018" s="2" t="s">
        <v>12</v>
      </c>
      <c r="O1018" s="2" t="s">
        <v>35</v>
      </c>
    </row>
    <row r="1019" spans="1:15" x14ac:dyDescent="0.35">
      <c r="A1019" s="4">
        <v>44310</v>
      </c>
      <c r="B1019" s="2" t="s">
        <v>18</v>
      </c>
      <c r="C1019" s="2" t="s">
        <v>114</v>
      </c>
      <c r="D1019" s="2" t="s">
        <v>5</v>
      </c>
      <c r="E1019" s="2" t="s">
        <v>57</v>
      </c>
      <c r="F1019" s="2" t="s">
        <v>4</v>
      </c>
      <c r="G1019" s="2" t="s">
        <v>52</v>
      </c>
      <c r="H1019" s="2">
        <v>1</v>
      </c>
      <c r="I1019" s="2">
        <v>14</v>
      </c>
      <c r="J1019" s="2" t="s">
        <v>121</v>
      </c>
      <c r="K1019" s="2" t="s">
        <v>82</v>
      </c>
      <c r="L1019" s="2" t="s">
        <v>11</v>
      </c>
      <c r="M1019" s="2" t="s">
        <v>39</v>
      </c>
      <c r="N1019" s="2" t="s">
        <v>12</v>
      </c>
      <c r="O1019" s="2" t="s">
        <v>33</v>
      </c>
    </row>
    <row r="1020" spans="1:15" x14ac:dyDescent="0.35">
      <c r="A1020" s="4">
        <v>44310</v>
      </c>
      <c r="B1020" s="2" t="s">
        <v>18</v>
      </c>
      <c r="C1020" s="2" t="s">
        <v>114</v>
      </c>
      <c r="D1020" s="2" t="s">
        <v>5</v>
      </c>
      <c r="E1020" s="2" t="s">
        <v>57</v>
      </c>
      <c r="F1020" s="2" t="s">
        <v>4</v>
      </c>
      <c r="G1020" s="2" t="s">
        <v>52</v>
      </c>
      <c r="H1020" s="2">
        <v>1</v>
      </c>
      <c r="I1020" s="2">
        <v>15</v>
      </c>
      <c r="J1020" s="2" t="s">
        <v>121</v>
      </c>
      <c r="K1020" s="2" t="s">
        <v>82</v>
      </c>
      <c r="L1020" s="2" t="s">
        <v>11</v>
      </c>
      <c r="M1020" s="2">
        <v>1</v>
      </c>
      <c r="N1020" s="2" t="s">
        <v>12</v>
      </c>
      <c r="O1020" s="2" t="s">
        <v>34</v>
      </c>
    </row>
    <row r="1021" spans="1:15" x14ac:dyDescent="0.35">
      <c r="A1021" s="4">
        <v>44310</v>
      </c>
      <c r="B1021" s="2" t="s">
        <v>18</v>
      </c>
      <c r="C1021" s="2" t="s">
        <v>114</v>
      </c>
      <c r="D1021" s="2" t="s">
        <v>5</v>
      </c>
      <c r="E1021" s="2" t="s">
        <v>57</v>
      </c>
      <c r="F1021" s="2" t="s">
        <v>4</v>
      </c>
      <c r="G1021" s="2" t="s">
        <v>52</v>
      </c>
      <c r="H1021" s="2">
        <v>1</v>
      </c>
      <c r="I1021" s="2">
        <v>16</v>
      </c>
      <c r="J1021" s="2" t="s">
        <v>121</v>
      </c>
      <c r="K1021" s="2" t="s">
        <v>82</v>
      </c>
      <c r="L1021" s="2" t="s">
        <v>11</v>
      </c>
      <c r="M1021" s="2">
        <v>2</v>
      </c>
      <c r="N1021" s="2" t="s">
        <v>12</v>
      </c>
      <c r="O1021" s="2" t="s">
        <v>35</v>
      </c>
    </row>
    <row r="1022" spans="1:15" x14ac:dyDescent="0.35">
      <c r="A1022" s="4">
        <v>44310</v>
      </c>
      <c r="B1022" s="2" t="s">
        <v>18</v>
      </c>
      <c r="C1022" s="2" t="s">
        <v>114</v>
      </c>
      <c r="D1022" s="2" t="s">
        <v>5</v>
      </c>
      <c r="E1022" s="2" t="s">
        <v>57</v>
      </c>
      <c r="F1022" s="2" t="s">
        <v>4</v>
      </c>
      <c r="G1022" s="2" t="s">
        <v>52</v>
      </c>
      <c r="H1022" s="2">
        <v>1</v>
      </c>
      <c r="I1022" s="2">
        <v>17</v>
      </c>
      <c r="J1022" s="2" t="s">
        <v>121</v>
      </c>
      <c r="K1022" s="2" t="s">
        <v>82</v>
      </c>
      <c r="L1022" s="2" t="s">
        <v>12</v>
      </c>
      <c r="M1022" s="2" t="s">
        <v>39</v>
      </c>
      <c r="N1022" s="2" t="s">
        <v>11</v>
      </c>
      <c r="O1022" s="2" t="s">
        <v>33</v>
      </c>
    </row>
    <row r="1023" spans="1:15" x14ac:dyDescent="0.35">
      <c r="A1023" s="4">
        <v>44310</v>
      </c>
      <c r="B1023" s="2" t="s">
        <v>18</v>
      </c>
      <c r="C1023" s="2" t="s">
        <v>114</v>
      </c>
      <c r="D1023" s="2" t="s">
        <v>5</v>
      </c>
      <c r="E1023" s="2" t="s">
        <v>57</v>
      </c>
      <c r="F1023" s="2" t="s">
        <v>4</v>
      </c>
      <c r="G1023" s="2" t="s">
        <v>52</v>
      </c>
      <c r="H1023" s="2">
        <v>1</v>
      </c>
      <c r="I1023" s="2">
        <v>18</v>
      </c>
      <c r="J1023" s="2" t="s">
        <v>121</v>
      </c>
      <c r="K1023" s="2" t="s">
        <v>82</v>
      </c>
      <c r="L1023" s="2" t="s">
        <v>12</v>
      </c>
      <c r="M1023" s="2">
        <v>1</v>
      </c>
      <c r="N1023" s="2" t="s">
        <v>11</v>
      </c>
      <c r="O1023" s="2" t="s">
        <v>35</v>
      </c>
    </row>
    <row r="1024" spans="1:15" x14ac:dyDescent="0.35">
      <c r="A1024" s="4">
        <v>44310</v>
      </c>
      <c r="B1024" s="2" t="s">
        <v>18</v>
      </c>
      <c r="C1024" s="2" t="s">
        <v>114</v>
      </c>
      <c r="D1024" s="2" t="s">
        <v>5</v>
      </c>
      <c r="E1024" s="2" t="s">
        <v>57</v>
      </c>
      <c r="F1024" s="2" t="s">
        <v>4</v>
      </c>
      <c r="G1024" s="2" t="s">
        <v>52</v>
      </c>
      <c r="H1024" s="2">
        <v>1</v>
      </c>
      <c r="I1024" s="2">
        <v>19</v>
      </c>
      <c r="J1024" s="2" t="s">
        <v>121</v>
      </c>
      <c r="K1024" s="2" t="s">
        <v>82</v>
      </c>
      <c r="L1024" s="2" t="s">
        <v>12</v>
      </c>
      <c r="M1024" s="2">
        <v>1</v>
      </c>
      <c r="N1024" s="2" t="s">
        <v>12</v>
      </c>
      <c r="O1024" s="2" t="s">
        <v>35</v>
      </c>
    </row>
    <row r="1025" spans="1:15" x14ac:dyDescent="0.35">
      <c r="A1025" s="4">
        <v>44310</v>
      </c>
      <c r="B1025" s="2" t="s">
        <v>18</v>
      </c>
      <c r="C1025" s="2" t="s">
        <v>114</v>
      </c>
      <c r="D1025" s="2" t="s">
        <v>5</v>
      </c>
      <c r="E1025" s="2" t="s">
        <v>57</v>
      </c>
      <c r="F1025" s="2" t="s">
        <v>4</v>
      </c>
      <c r="G1025" s="2" t="s">
        <v>52</v>
      </c>
      <c r="H1025" s="2">
        <v>1</v>
      </c>
      <c r="I1025" s="2">
        <v>20</v>
      </c>
      <c r="J1025" s="2" t="s">
        <v>121</v>
      </c>
      <c r="K1025" s="2" t="s">
        <v>82</v>
      </c>
      <c r="L1025" s="2" t="s">
        <v>12</v>
      </c>
      <c r="M1025" s="2">
        <v>1</v>
      </c>
      <c r="N1025" s="2" t="s">
        <v>12</v>
      </c>
      <c r="O1025" s="2" t="s">
        <v>35</v>
      </c>
    </row>
    <row r="1026" spans="1:15" x14ac:dyDescent="0.35">
      <c r="A1026" s="4">
        <v>44310</v>
      </c>
      <c r="B1026" s="2" t="s">
        <v>18</v>
      </c>
      <c r="C1026" s="2" t="s">
        <v>114</v>
      </c>
      <c r="D1026" s="2" t="s">
        <v>5</v>
      </c>
      <c r="E1026" s="2" t="s">
        <v>57</v>
      </c>
      <c r="F1026" s="2" t="s">
        <v>4</v>
      </c>
      <c r="G1026" s="2" t="s">
        <v>52</v>
      </c>
      <c r="H1026" s="2">
        <v>1</v>
      </c>
      <c r="I1026" s="2">
        <v>21</v>
      </c>
      <c r="J1026" s="2" t="s">
        <v>121</v>
      </c>
      <c r="K1026" s="2" t="s">
        <v>82</v>
      </c>
      <c r="L1026" s="2" t="s">
        <v>11</v>
      </c>
      <c r="M1026" s="2">
        <v>2</v>
      </c>
      <c r="N1026" s="2" t="s">
        <v>12</v>
      </c>
      <c r="O1026" s="2" t="s">
        <v>34</v>
      </c>
    </row>
    <row r="1027" spans="1:15" x14ac:dyDescent="0.35">
      <c r="A1027" s="4">
        <v>44310</v>
      </c>
      <c r="B1027" s="2" t="s">
        <v>18</v>
      </c>
      <c r="C1027" s="2" t="s">
        <v>114</v>
      </c>
      <c r="D1027" s="2" t="s">
        <v>5</v>
      </c>
      <c r="E1027" s="2" t="s">
        <v>57</v>
      </c>
      <c r="F1027" s="2" t="s">
        <v>4</v>
      </c>
      <c r="G1027" s="2" t="s">
        <v>52</v>
      </c>
      <c r="H1027" s="2">
        <v>2</v>
      </c>
      <c r="I1027" s="2">
        <v>1</v>
      </c>
      <c r="J1027" s="2" t="s">
        <v>121</v>
      </c>
      <c r="K1027" s="2" t="s">
        <v>82</v>
      </c>
      <c r="L1027" s="2" t="s">
        <v>12</v>
      </c>
      <c r="M1027" s="2">
        <v>2</v>
      </c>
      <c r="N1027" s="2" t="s">
        <v>12</v>
      </c>
      <c r="O1027" s="2" t="s">
        <v>33</v>
      </c>
    </row>
    <row r="1028" spans="1:15" x14ac:dyDescent="0.35">
      <c r="A1028" s="4">
        <v>44310</v>
      </c>
      <c r="B1028" s="2" t="s">
        <v>18</v>
      </c>
      <c r="C1028" s="2" t="s">
        <v>114</v>
      </c>
      <c r="D1028" s="2" t="s">
        <v>5</v>
      </c>
      <c r="E1028" s="2" t="s">
        <v>57</v>
      </c>
      <c r="F1028" s="2" t="s">
        <v>4</v>
      </c>
      <c r="G1028" s="2" t="s">
        <v>52</v>
      </c>
      <c r="H1028" s="2">
        <v>2</v>
      </c>
      <c r="I1028" s="2">
        <v>2</v>
      </c>
      <c r="J1028" s="2" t="s">
        <v>121</v>
      </c>
      <c r="K1028" s="2" t="s">
        <v>82</v>
      </c>
      <c r="L1028" s="2" t="s">
        <v>12</v>
      </c>
      <c r="M1028" s="2">
        <v>2</v>
      </c>
      <c r="N1028" s="2" t="s">
        <v>11</v>
      </c>
      <c r="O1028" s="2" t="s">
        <v>33</v>
      </c>
    </row>
    <row r="1029" spans="1:15" x14ac:dyDescent="0.35">
      <c r="A1029" s="4">
        <v>44310</v>
      </c>
      <c r="B1029" s="2" t="s">
        <v>18</v>
      </c>
      <c r="C1029" s="2" t="s">
        <v>114</v>
      </c>
      <c r="D1029" s="2" t="s">
        <v>5</v>
      </c>
      <c r="E1029" s="2" t="s">
        <v>57</v>
      </c>
      <c r="F1029" s="2" t="s">
        <v>4</v>
      </c>
      <c r="G1029" s="2" t="s">
        <v>52</v>
      </c>
      <c r="H1029" s="2">
        <v>2</v>
      </c>
      <c r="I1029" s="2">
        <v>3</v>
      </c>
      <c r="J1029" s="2" t="s">
        <v>121</v>
      </c>
      <c r="K1029" s="2" t="s">
        <v>82</v>
      </c>
      <c r="L1029" s="2" t="s">
        <v>12</v>
      </c>
      <c r="M1029" s="2">
        <v>1</v>
      </c>
      <c r="N1029" s="2" t="s">
        <v>12</v>
      </c>
      <c r="O1029" s="2" t="s">
        <v>33</v>
      </c>
    </row>
    <row r="1030" spans="1:15" x14ac:dyDescent="0.35">
      <c r="A1030" s="4">
        <v>44310</v>
      </c>
      <c r="B1030" s="2" t="s">
        <v>18</v>
      </c>
      <c r="C1030" s="2" t="s">
        <v>114</v>
      </c>
      <c r="D1030" s="2" t="s">
        <v>5</v>
      </c>
      <c r="E1030" s="2" t="s">
        <v>57</v>
      </c>
      <c r="F1030" s="2" t="s">
        <v>4</v>
      </c>
      <c r="G1030" s="2" t="s">
        <v>52</v>
      </c>
      <c r="H1030" s="2">
        <v>2</v>
      </c>
      <c r="I1030" s="2">
        <v>4</v>
      </c>
      <c r="J1030" s="2" t="s">
        <v>121</v>
      </c>
      <c r="K1030" s="2" t="s">
        <v>82</v>
      </c>
      <c r="L1030" s="2" t="s">
        <v>12</v>
      </c>
      <c r="M1030" s="2">
        <v>2</v>
      </c>
      <c r="N1030" s="2" t="s">
        <v>12</v>
      </c>
      <c r="O1030" s="2" t="s">
        <v>33</v>
      </c>
    </row>
    <row r="1031" spans="1:15" x14ac:dyDescent="0.35">
      <c r="A1031" s="4">
        <v>44310</v>
      </c>
      <c r="B1031" s="2" t="s">
        <v>18</v>
      </c>
      <c r="C1031" s="2" t="s">
        <v>114</v>
      </c>
      <c r="D1031" s="2" t="s">
        <v>5</v>
      </c>
      <c r="E1031" s="2" t="s">
        <v>57</v>
      </c>
      <c r="F1031" s="2" t="s">
        <v>4</v>
      </c>
      <c r="G1031" s="2" t="s">
        <v>52</v>
      </c>
      <c r="H1031" s="2">
        <v>2</v>
      </c>
      <c r="I1031" s="2">
        <v>5</v>
      </c>
      <c r="J1031" s="2" t="s">
        <v>121</v>
      </c>
      <c r="K1031" s="2" t="s">
        <v>82</v>
      </c>
      <c r="L1031" s="2" t="s">
        <v>11</v>
      </c>
      <c r="M1031" s="2">
        <v>2</v>
      </c>
      <c r="N1031" s="2" t="s">
        <v>12</v>
      </c>
      <c r="O1031" s="2" t="s">
        <v>34</v>
      </c>
    </row>
    <row r="1032" spans="1:15" x14ac:dyDescent="0.35">
      <c r="A1032" s="4">
        <v>44310</v>
      </c>
      <c r="B1032" s="2" t="s">
        <v>18</v>
      </c>
      <c r="C1032" s="2" t="s">
        <v>114</v>
      </c>
      <c r="D1032" s="2" t="s">
        <v>5</v>
      </c>
      <c r="E1032" s="2" t="s">
        <v>57</v>
      </c>
      <c r="F1032" s="2" t="s">
        <v>4</v>
      </c>
      <c r="G1032" s="2" t="s">
        <v>52</v>
      </c>
      <c r="H1032" s="2">
        <v>2</v>
      </c>
      <c r="I1032" s="2">
        <v>6</v>
      </c>
      <c r="J1032" s="2" t="s">
        <v>121</v>
      </c>
      <c r="K1032" s="2" t="s">
        <v>82</v>
      </c>
      <c r="L1032" s="2" t="s">
        <v>11</v>
      </c>
      <c r="M1032" s="2">
        <v>2</v>
      </c>
      <c r="N1032" s="2" t="s">
        <v>11</v>
      </c>
      <c r="O1032" s="2" t="s">
        <v>33</v>
      </c>
    </row>
    <row r="1033" spans="1:15" x14ac:dyDescent="0.35">
      <c r="A1033" s="4">
        <v>44310</v>
      </c>
      <c r="B1033" s="2" t="s">
        <v>18</v>
      </c>
      <c r="C1033" s="2" t="s">
        <v>114</v>
      </c>
      <c r="D1033" s="2" t="s">
        <v>5</v>
      </c>
      <c r="E1033" s="2" t="s">
        <v>57</v>
      </c>
      <c r="F1033" s="2" t="s">
        <v>4</v>
      </c>
      <c r="G1033" s="2" t="s">
        <v>52</v>
      </c>
      <c r="H1033" s="2">
        <v>2</v>
      </c>
      <c r="I1033" s="2">
        <v>7</v>
      </c>
      <c r="J1033" s="2" t="s">
        <v>121</v>
      </c>
      <c r="K1033" s="2" t="s">
        <v>82</v>
      </c>
      <c r="L1033" s="2" t="s">
        <v>11</v>
      </c>
      <c r="M1033" s="2">
        <v>2</v>
      </c>
      <c r="N1033" s="2" t="s">
        <v>12</v>
      </c>
      <c r="O1033" s="2" t="s">
        <v>35</v>
      </c>
    </row>
    <row r="1034" spans="1:15" x14ac:dyDescent="0.35">
      <c r="A1034" s="4">
        <v>44310</v>
      </c>
      <c r="B1034" s="2" t="s">
        <v>18</v>
      </c>
      <c r="C1034" s="2" t="s">
        <v>114</v>
      </c>
      <c r="D1034" s="2" t="s">
        <v>5</v>
      </c>
      <c r="E1034" s="2" t="s">
        <v>57</v>
      </c>
      <c r="F1034" s="2" t="s">
        <v>4</v>
      </c>
      <c r="G1034" s="2" t="s">
        <v>52</v>
      </c>
      <c r="H1034" s="2">
        <v>2</v>
      </c>
      <c r="I1034" s="2">
        <v>8</v>
      </c>
      <c r="J1034" s="2" t="s">
        <v>121</v>
      </c>
      <c r="K1034" s="2" t="s">
        <v>82</v>
      </c>
      <c r="L1034" s="2" t="s">
        <v>11</v>
      </c>
      <c r="M1034" s="2">
        <v>2</v>
      </c>
      <c r="N1034" s="2" t="s">
        <v>12</v>
      </c>
      <c r="O1034" s="2" t="s">
        <v>35</v>
      </c>
    </row>
    <row r="1035" spans="1:15" x14ac:dyDescent="0.35">
      <c r="A1035" s="4">
        <v>44310</v>
      </c>
      <c r="B1035" s="2" t="s">
        <v>18</v>
      </c>
      <c r="C1035" s="2" t="s">
        <v>114</v>
      </c>
      <c r="D1035" s="2" t="s">
        <v>5</v>
      </c>
      <c r="E1035" s="2" t="s">
        <v>57</v>
      </c>
      <c r="F1035" s="2" t="s">
        <v>4</v>
      </c>
      <c r="G1035" s="2" t="s">
        <v>52</v>
      </c>
      <c r="H1035" s="2">
        <v>2</v>
      </c>
      <c r="I1035" s="2">
        <v>9</v>
      </c>
      <c r="J1035" s="2" t="s">
        <v>121</v>
      </c>
      <c r="K1035" s="2" t="s">
        <v>82</v>
      </c>
      <c r="L1035" s="2" t="s">
        <v>12</v>
      </c>
      <c r="M1035" s="2">
        <v>2</v>
      </c>
      <c r="N1035" s="2" t="s">
        <v>12</v>
      </c>
      <c r="O1035" s="2" t="s">
        <v>34</v>
      </c>
    </row>
    <row r="1036" spans="1:15" x14ac:dyDescent="0.35">
      <c r="A1036" s="4">
        <v>44310</v>
      </c>
      <c r="B1036" s="2" t="s">
        <v>18</v>
      </c>
      <c r="C1036" s="2" t="s">
        <v>114</v>
      </c>
      <c r="D1036" s="2" t="s">
        <v>5</v>
      </c>
      <c r="E1036" s="2" t="s">
        <v>57</v>
      </c>
      <c r="F1036" s="2" t="s">
        <v>4</v>
      </c>
      <c r="G1036" s="2" t="s">
        <v>52</v>
      </c>
      <c r="H1036" s="2">
        <v>2</v>
      </c>
      <c r="I1036" s="2">
        <v>10</v>
      </c>
      <c r="J1036" s="2" t="s">
        <v>121</v>
      </c>
      <c r="K1036" s="2" t="s">
        <v>82</v>
      </c>
      <c r="L1036" s="2" t="s">
        <v>12</v>
      </c>
      <c r="M1036" s="2">
        <v>2</v>
      </c>
      <c r="N1036" s="2" t="s">
        <v>12</v>
      </c>
      <c r="O1036" s="2" t="s">
        <v>33</v>
      </c>
    </row>
    <row r="1037" spans="1:15" x14ac:dyDescent="0.35">
      <c r="A1037" s="4">
        <v>44310</v>
      </c>
      <c r="B1037" s="2" t="s">
        <v>18</v>
      </c>
      <c r="C1037" s="2" t="s">
        <v>114</v>
      </c>
      <c r="D1037" s="2" t="s">
        <v>5</v>
      </c>
      <c r="E1037" s="2" t="s">
        <v>57</v>
      </c>
      <c r="F1037" s="2" t="s">
        <v>4</v>
      </c>
      <c r="G1037" s="2" t="s">
        <v>52</v>
      </c>
      <c r="H1037" s="2">
        <v>2</v>
      </c>
      <c r="I1037" s="2">
        <v>11</v>
      </c>
      <c r="J1037" s="2" t="s">
        <v>121</v>
      </c>
      <c r="K1037" s="2" t="s">
        <v>82</v>
      </c>
      <c r="L1037" s="2" t="s">
        <v>12</v>
      </c>
      <c r="M1037" s="2">
        <v>1</v>
      </c>
      <c r="N1037" s="2" t="s">
        <v>12</v>
      </c>
      <c r="O1037" s="2" t="s">
        <v>33</v>
      </c>
    </row>
    <row r="1038" spans="1:15" x14ac:dyDescent="0.35">
      <c r="A1038" s="4">
        <v>44310</v>
      </c>
      <c r="B1038" s="2" t="s">
        <v>18</v>
      </c>
      <c r="C1038" s="2" t="s">
        <v>114</v>
      </c>
      <c r="D1038" s="2" t="s">
        <v>5</v>
      </c>
      <c r="E1038" s="2" t="s">
        <v>57</v>
      </c>
      <c r="F1038" s="2" t="s">
        <v>4</v>
      </c>
      <c r="G1038" s="2" t="s">
        <v>52</v>
      </c>
      <c r="H1038" s="2">
        <v>2</v>
      </c>
      <c r="I1038" s="2">
        <v>12</v>
      </c>
      <c r="J1038" s="2" t="s">
        <v>121</v>
      </c>
      <c r="K1038" s="2" t="s">
        <v>82</v>
      </c>
      <c r="L1038" s="2" t="s">
        <v>12</v>
      </c>
      <c r="M1038" s="2">
        <v>1</v>
      </c>
      <c r="N1038" s="2" t="s">
        <v>12</v>
      </c>
      <c r="O1038" s="2" t="s">
        <v>33</v>
      </c>
    </row>
    <row r="1039" spans="1:15" x14ac:dyDescent="0.35">
      <c r="A1039" s="4">
        <v>44310</v>
      </c>
      <c r="B1039" s="2" t="s">
        <v>18</v>
      </c>
      <c r="C1039" s="2" t="s">
        <v>114</v>
      </c>
      <c r="D1039" s="2" t="s">
        <v>5</v>
      </c>
      <c r="E1039" s="2" t="s">
        <v>57</v>
      </c>
      <c r="F1039" s="2" t="s">
        <v>4</v>
      </c>
      <c r="G1039" s="2" t="s">
        <v>52</v>
      </c>
      <c r="H1039" s="2">
        <v>2</v>
      </c>
      <c r="I1039" s="2">
        <v>13</v>
      </c>
      <c r="J1039" s="2" t="s">
        <v>121</v>
      </c>
      <c r="K1039" s="2" t="s">
        <v>82</v>
      </c>
      <c r="L1039" s="2" t="s">
        <v>11</v>
      </c>
      <c r="M1039" s="2">
        <v>2</v>
      </c>
      <c r="N1039" s="2" t="s">
        <v>12</v>
      </c>
      <c r="O1039" s="2" t="s">
        <v>35</v>
      </c>
    </row>
    <row r="1040" spans="1:15" x14ac:dyDescent="0.35">
      <c r="A1040" s="4">
        <v>44310</v>
      </c>
      <c r="B1040" s="2" t="s">
        <v>18</v>
      </c>
      <c r="C1040" s="2" t="s">
        <v>114</v>
      </c>
      <c r="D1040" s="2" t="s">
        <v>5</v>
      </c>
      <c r="E1040" s="2" t="s">
        <v>57</v>
      </c>
      <c r="F1040" s="2" t="s">
        <v>4</v>
      </c>
      <c r="G1040" s="2" t="s">
        <v>52</v>
      </c>
      <c r="H1040" s="2">
        <v>2</v>
      </c>
      <c r="I1040" s="2">
        <v>14</v>
      </c>
      <c r="J1040" s="2" t="s">
        <v>121</v>
      </c>
      <c r="K1040" s="2" t="s">
        <v>82</v>
      </c>
      <c r="L1040" s="2" t="s">
        <v>11</v>
      </c>
      <c r="M1040" s="2">
        <v>1</v>
      </c>
      <c r="N1040" s="2" t="s">
        <v>12</v>
      </c>
      <c r="O1040" s="2" t="s">
        <v>35</v>
      </c>
    </row>
    <row r="1041" spans="1:15" x14ac:dyDescent="0.35">
      <c r="A1041" s="4">
        <v>44310</v>
      </c>
      <c r="B1041" s="2" t="s">
        <v>18</v>
      </c>
      <c r="C1041" s="2" t="s">
        <v>114</v>
      </c>
      <c r="D1041" s="2" t="s">
        <v>5</v>
      </c>
      <c r="E1041" s="2" t="s">
        <v>57</v>
      </c>
      <c r="F1041" s="2" t="s">
        <v>4</v>
      </c>
      <c r="G1041" s="2" t="s">
        <v>52</v>
      </c>
      <c r="H1041" s="2">
        <v>1</v>
      </c>
      <c r="I1041" s="2">
        <v>1</v>
      </c>
      <c r="J1041" s="2" t="s">
        <v>80</v>
      </c>
      <c r="K1041" s="2" t="s">
        <v>84</v>
      </c>
      <c r="L1041" s="2" t="s">
        <v>12</v>
      </c>
      <c r="M1041" s="2" t="s">
        <v>39</v>
      </c>
      <c r="N1041" s="2" t="s">
        <v>11</v>
      </c>
      <c r="O1041" s="2" t="s">
        <v>33</v>
      </c>
    </row>
    <row r="1042" spans="1:15" hidden="1" x14ac:dyDescent="0.35">
      <c r="A1042" s="4">
        <v>44310</v>
      </c>
      <c r="B1042" s="2" t="s">
        <v>18</v>
      </c>
      <c r="C1042" s="2" t="s">
        <v>114</v>
      </c>
      <c r="D1042" s="2" t="s">
        <v>5</v>
      </c>
      <c r="E1042" s="2" t="s">
        <v>57</v>
      </c>
      <c r="F1042" s="2" t="s">
        <v>4</v>
      </c>
      <c r="G1042" s="2" t="s">
        <v>52</v>
      </c>
      <c r="H1042" s="2">
        <v>1</v>
      </c>
      <c r="I1042" s="2">
        <v>2</v>
      </c>
      <c r="J1042" s="2" t="s">
        <v>80</v>
      </c>
      <c r="K1042" s="2" t="s">
        <v>84</v>
      </c>
      <c r="L1042" s="2" t="s">
        <v>12</v>
      </c>
      <c r="M1042" s="2">
        <v>2</v>
      </c>
      <c r="N1042" s="2" t="s">
        <v>40</v>
      </c>
      <c r="O1042" s="2" t="s">
        <v>40</v>
      </c>
    </row>
    <row r="1043" spans="1:15" hidden="1" x14ac:dyDescent="0.35">
      <c r="A1043" s="4">
        <v>44310</v>
      </c>
      <c r="B1043" s="2" t="s">
        <v>18</v>
      </c>
      <c r="C1043" s="2" t="s">
        <v>114</v>
      </c>
      <c r="D1043" s="2" t="s">
        <v>5</v>
      </c>
      <c r="E1043" s="2" t="s">
        <v>57</v>
      </c>
      <c r="F1043" s="2" t="s">
        <v>4</v>
      </c>
      <c r="G1043" s="2" t="s">
        <v>52</v>
      </c>
      <c r="H1043" s="2">
        <v>1</v>
      </c>
      <c r="I1043" s="2">
        <v>3</v>
      </c>
      <c r="J1043" s="2" t="s">
        <v>80</v>
      </c>
      <c r="K1043" s="2" t="s">
        <v>84</v>
      </c>
      <c r="L1043" s="2" t="s">
        <v>12</v>
      </c>
      <c r="M1043" s="2">
        <v>2</v>
      </c>
      <c r="N1043" s="2" t="s">
        <v>40</v>
      </c>
      <c r="O1043" s="2" t="s">
        <v>40</v>
      </c>
    </row>
    <row r="1044" spans="1:15" x14ac:dyDescent="0.35">
      <c r="A1044" s="4">
        <v>44310</v>
      </c>
      <c r="B1044" s="2" t="s">
        <v>18</v>
      </c>
      <c r="C1044" s="2" t="s">
        <v>114</v>
      </c>
      <c r="D1044" s="2" t="s">
        <v>5</v>
      </c>
      <c r="E1044" s="2" t="s">
        <v>57</v>
      </c>
      <c r="F1044" s="2" t="s">
        <v>4</v>
      </c>
      <c r="G1044" s="2" t="s">
        <v>52</v>
      </c>
      <c r="H1044" s="2">
        <v>1</v>
      </c>
      <c r="I1044" s="2">
        <v>4</v>
      </c>
      <c r="J1044" s="2" t="s">
        <v>80</v>
      </c>
      <c r="K1044" s="2" t="s">
        <v>84</v>
      </c>
      <c r="L1044" s="2" t="s">
        <v>12</v>
      </c>
      <c r="M1044" s="2">
        <v>2</v>
      </c>
      <c r="N1044" s="2" t="s">
        <v>12</v>
      </c>
      <c r="O1044" s="2" t="s">
        <v>33</v>
      </c>
    </row>
    <row r="1045" spans="1:15" x14ac:dyDescent="0.35">
      <c r="A1045" s="4">
        <v>44310</v>
      </c>
      <c r="B1045" s="2" t="s">
        <v>18</v>
      </c>
      <c r="C1045" s="2" t="s">
        <v>114</v>
      </c>
      <c r="D1045" s="2" t="s">
        <v>5</v>
      </c>
      <c r="E1045" s="2" t="s">
        <v>57</v>
      </c>
      <c r="F1045" s="2" t="s">
        <v>4</v>
      </c>
      <c r="G1045" s="2" t="s">
        <v>52</v>
      </c>
      <c r="H1045" s="2">
        <v>1</v>
      </c>
      <c r="I1045" s="2">
        <v>5</v>
      </c>
      <c r="J1045" s="2" t="s">
        <v>80</v>
      </c>
      <c r="K1045" s="2" t="s">
        <v>84</v>
      </c>
      <c r="L1045" s="2" t="s">
        <v>12</v>
      </c>
      <c r="M1045" s="2">
        <v>2</v>
      </c>
      <c r="N1045" s="2" t="s">
        <v>11</v>
      </c>
      <c r="O1045" s="2" t="s">
        <v>34</v>
      </c>
    </row>
    <row r="1046" spans="1:15" x14ac:dyDescent="0.35">
      <c r="A1046" s="4">
        <v>44310</v>
      </c>
      <c r="B1046" s="2" t="s">
        <v>18</v>
      </c>
      <c r="C1046" s="2" t="s">
        <v>114</v>
      </c>
      <c r="D1046" s="2" t="s">
        <v>5</v>
      </c>
      <c r="E1046" s="2" t="s">
        <v>57</v>
      </c>
      <c r="F1046" s="2" t="s">
        <v>4</v>
      </c>
      <c r="G1046" s="2" t="s">
        <v>52</v>
      </c>
      <c r="H1046" s="2">
        <v>1</v>
      </c>
      <c r="I1046" s="2">
        <v>6</v>
      </c>
      <c r="J1046" s="2" t="s">
        <v>80</v>
      </c>
      <c r="K1046" s="2" t="s">
        <v>84</v>
      </c>
      <c r="L1046" s="2" t="s">
        <v>12</v>
      </c>
      <c r="M1046" s="2">
        <v>2</v>
      </c>
      <c r="N1046" s="2" t="s">
        <v>11</v>
      </c>
      <c r="O1046" s="2" t="s">
        <v>34</v>
      </c>
    </row>
    <row r="1047" spans="1:15" x14ac:dyDescent="0.35">
      <c r="A1047" s="4">
        <v>44310</v>
      </c>
      <c r="B1047" s="2" t="s">
        <v>18</v>
      </c>
      <c r="C1047" s="2" t="s">
        <v>114</v>
      </c>
      <c r="D1047" s="2" t="s">
        <v>5</v>
      </c>
      <c r="E1047" s="2" t="s">
        <v>57</v>
      </c>
      <c r="F1047" s="2" t="s">
        <v>4</v>
      </c>
      <c r="G1047" s="2" t="s">
        <v>52</v>
      </c>
      <c r="H1047" s="2">
        <v>1</v>
      </c>
      <c r="I1047" s="2">
        <v>7</v>
      </c>
      <c r="J1047" s="2" t="s">
        <v>80</v>
      </c>
      <c r="K1047" s="2" t="s">
        <v>84</v>
      </c>
      <c r="L1047" s="2" t="s">
        <v>11</v>
      </c>
      <c r="M1047" s="2">
        <v>2</v>
      </c>
      <c r="N1047" s="2" t="s">
        <v>12</v>
      </c>
      <c r="O1047" s="2" t="s">
        <v>34</v>
      </c>
    </row>
    <row r="1048" spans="1:15" x14ac:dyDescent="0.35">
      <c r="A1048" s="4">
        <v>44310</v>
      </c>
      <c r="B1048" s="2" t="s">
        <v>18</v>
      </c>
      <c r="C1048" s="2" t="s">
        <v>114</v>
      </c>
      <c r="D1048" s="2" t="s">
        <v>5</v>
      </c>
      <c r="E1048" s="2" t="s">
        <v>57</v>
      </c>
      <c r="F1048" s="2" t="s">
        <v>4</v>
      </c>
      <c r="G1048" s="2" t="s">
        <v>52</v>
      </c>
      <c r="H1048" s="2">
        <v>1</v>
      </c>
      <c r="I1048" s="2">
        <v>8</v>
      </c>
      <c r="J1048" s="2" t="s">
        <v>80</v>
      </c>
      <c r="K1048" s="2" t="s">
        <v>84</v>
      </c>
      <c r="L1048" s="2" t="s">
        <v>11</v>
      </c>
      <c r="M1048" s="2">
        <v>2</v>
      </c>
      <c r="N1048" s="2" t="s">
        <v>12</v>
      </c>
      <c r="O1048" s="2" t="s">
        <v>35</v>
      </c>
    </row>
    <row r="1049" spans="1:15" x14ac:dyDescent="0.35">
      <c r="A1049" s="4">
        <v>44310</v>
      </c>
      <c r="B1049" s="2" t="s">
        <v>18</v>
      </c>
      <c r="C1049" s="2" t="s">
        <v>114</v>
      </c>
      <c r="D1049" s="2" t="s">
        <v>5</v>
      </c>
      <c r="E1049" s="2" t="s">
        <v>57</v>
      </c>
      <c r="F1049" s="2" t="s">
        <v>4</v>
      </c>
      <c r="G1049" s="2" t="s">
        <v>52</v>
      </c>
      <c r="H1049" s="2">
        <v>1</v>
      </c>
      <c r="I1049" s="2">
        <v>9</v>
      </c>
      <c r="J1049" s="2" t="s">
        <v>80</v>
      </c>
      <c r="K1049" s="2" t="s">
        <v>84</v>
      </c>
      <c r="L1049" s="2" t="s">
        <v>11</v>
      </c>
      <c r="M1049" s="2">
        <v>2</v>
      </c>
      <c r="N1049" s="2" t="s">
        <v>11</v>
      </c>
      <c r="O1049" s="2" t="s">
        <v>34</v>
      </c>
    </row>
    <row r="1050" spans="1:15" x14ac:dyDescent="0.35">
      <c r="A1050" s="4">
        <v>44310</v>
      </c>
      <c r="B1050" s="2" t="s">
        <v>18</v>
      </c>
      <c r="C1050" s="2" t="s">
        <v>114</v>
      </c>
      <c r="D1050" s="2" t="s">
        <v>5</v>
      </c>
      <c r="E1050" s="2" t="s">
        <v>57</v>
      </c>
      <c r="F1050" s="2" t="s">
        <v>4</v>
      </c>
      <c r="G1050" s="2" t="s">
        <v>52</v>
      </c>
      <c r="H1050" s="2">
        <v>1</v>
      </c>
      <c r="I1050" s="2">
        <v>10</v>
      </c>
      <c r="J1050" s="2" t="s">
        <v>80</v>
      </c>
      <c r="K1050" s="2" t="s">
        <v>84</v>
      </c>
      <c r="L1050" s="2" t="s">
        <v>11</v>
      </c>
      <c r="M1050" s="2">
        <v>1</v>
      </c>
      <c r="N1050" s="2" t="s">
        <v>12</v>
      </c>
      <c r="O1050" s="2" t="s">
        <v>33</v>
      </c>
    </row>
    <row r="1051" spans="1:15" x14ac:dyDescent="0.35">
      <c r="A1051" s="4">
        <v>44310</v>
      </c>
      <c r="B1051" s="2" t="s">
        <v>18</v>
      </c>
      <c r="C1051" s="2" t="s">
        <v>114</v>
      </c>
      <c r="D1051" s="2" t="s">
        <v>5</v>
      </c>
      <c r="E1051" s="2" t="s">
        <v>57</v>
      </c>
      <c r="F1051" s="2" t="s">
        <v>4</v>
      </c>
      <c r="G1051" s="2" t="s">
        <v>52</v>
      </c>
      <c r="H1051" s="2">
        <v>1</v>
      </c>
      <c r="I1051" s="2">
        <v>11</v>
      </c>
      <c r="J1051" s="2" t="s">
        <v>80</v>
      </c>
      <c r="K1051" s="2" t="s">
        <v>84</v>
      </c>
      <c r="L1051" s="2" t="s">
        <v>12</v>
      </c>
      <c r="M1051" s="2">
        <v>2</v>
      </c>
      <c r="N1051" s="2" t="s">
        <v>11</v>
      </c>
      <c r="O1051" s="2" t="s">
        <v>34</v>
      </c>
    </row>
    <row r="1052" spans="1:15" x14ac:dyDescent="0.35">
      <c r="A1052" s="4">
        <v>44310</v>
      </c>
      <c r="B1052" s="2" t="s">
        <v>18</v>
      </c>
      <c r="C1052" s="2" t="s">
        <v>114</v>
      </c>
      <c r="D1052" s="2" t="s">
        <v>5</v>
      </c>
      <c r="E1052" s="2" t="s">
        <v>57</v>
      </c>
      <c r="F1052" s="2" t="s">
        <v>4</v>
      </c>
      <c r="G1052" s="2" t="s">
        <v>52</v>
      </c>
      <c r="H1052" s="2">
        <v>1</v>
      </c>
      <c r="I1052" s="2">
        <v>12</v>
      </c>
      <c r="J1052" s="2" t="s">
        <v>80</v>
      </c>
      <c r="K1052" s="2" t="s">
        <v>84</v>
      </c>
      <c r="L1052" s="2" t="s">
        <v>12</v>
      </c>
      <c r="M1052" s="2">
        <v>2</v>
      </c>
      <c r="N1052" s="2" t="s">
        <v>11</v>
      </c>
      <c r="O1052" s="2" t="s">
        <v>33</v>
      </c>
    </row>
    <row r="1053" spans="1:15" x14ac:dyDescent="0.35">
      <c r="A1053" s="4">
        <v>44310</v>
      </c>
      <c r="B1053" s="2" t="s">
        <v>18</v>
      </c>
      <c r="C1053" s="2" t="s">
        <v>114</v>
      </c>
      <c r="D1053" s="2" t="s">
        <v>5</v>
      </c>
      <c r="E1053" s="2" t="s">
        <v>57</v>
      </c>
      <c r="F1053" s="2" t="s">
        <v>4</v>
      </c>
      <c r="G1053" s="2" t="s">
        <v>52</v>
      </c>
      <c r="H1053" s="2">
        <v>1</v>
      </c>
      <c r="I1053" s="2">
        <v>13</v>
      </c>
      <c r="J1053" s="2" t="s">
        <v>80</v>
      </c>
      <c r="K1053" s="2" t="s">
        <v>84</v>
      </c>
      <c r="L1053" s="2" t="s">
        <v>12</v>
      </c>
      <c r="M1053" s="2">
        <v>1</v>
      </c>
      <c r="N1053" s="2" t="s">
        <v>12</v>
      </c>
      <c r="O1053" s="2" t="s">
        <v>35</v>
      </c>
    </row>
    <row r="1054" spans="1:15" x14ac:dyDescent="0.35">
      <c r="A1054" s="4">
        <v>44310</v>
      </c>
      <c r="B1054" s="2" t="s">
        <v>18</v>
      </c>
      <c r="C1054" s="2" t="s">
        <v>114</v>
      </c>
      <c r="D1054" s="2" t="s">
        <v>5</v>
      </c>
      <c r="E1054" s="2" t="s">
        <v>57</v>
      </c>
      <c r="F1054" s="2" t="s">
        <v>4</v>
      </c>
      <c r="G1054" s="2" t="s">
        <v>52</v>
      </c>
      <c r="H1054" s="2">
        <v>1</v>
      </c>
      <c r="I1054" s="2">
        <v>14</v>
      </c>
      <c r="J1054" s="2" t="s">
        <v>80</v>
      </c>
      <c r="K1054" s="2" t="s">
        <v>84</v>
      </c>
      <c r="L1054" s="2" t="s">
        <v>12</v>
      </c>
      <c r="M1054" s="2">
        <v>2</v>
      </c>
      <c r="N1054" s="2" t="s">
        <v>11</v>
      </c>
      <c r="O1054" s="2" t="s">
        <v>33</v>
      </c>
    </row>
    <row r="1055" spans="1:15" hidden="1" x14ac:dyDescent="0.35">
      <c r="A1055" s="4">
        <v>44310</v>
      </c>
      <c r="B1055" s="2" t="s">
        <v>18</v>
      </c>
      <c r="C1055" s="2" t="s">
        <v>114</v>
      </c>
      <c r="D1055" s="2" t="s">
        <v>5</v>
      </c>
      <c r="E1055" s="2" t="s">
        <v>57</v>
      </c>
      <c r="F1055" s="2" t="s">
        <v>4</v>
      </c>
      <c r="G1055" s="2" t="s">
        <v>52</v>
      </c>
      <c r="H1055" s="2">
        <v>1</v>
      </c>
      <c r="I1055" s="2">
        <v>15</v>
      </c>
      <c r="J1055" s="2" t="s">
        <v>80</v>
      </c>
      <c r="K1055" s="2" t="s">
        <v>84</v>
      </c>
      <c r="L1055" s="2" t="s">
        <v>11</v>
      </c>
      <c r="M1055" s="2">
        <v>2</v>
      </c>
      <c r="N1055" s="2" t="s">
        <v>40</v>
      </c>
      <c r="O1055" s="2" t="s">
        <v>40</v>
      </c>
    </row>
    <row r="1056" spans="1:15" x14ac:dyDescent="0.35">
      <c r="A1056" s="4">
        <v>44310</v>
      </c>
      <c r="B1056" s="2" t="s">
        <v>18</v>
      </c>
      <c r="C1056" s="2" t="s">
        <v>114</v>
      </c>
      <c r="D1056" s="2" t="s">
        <v>5</v>
      </c>
      <c r="E1056" s="2" t="s">
        <v>57</v>
      </c>
      <c r="F1056" s="2" t="s">
        <v>4</v>
      </c>
      <c r="G1056" s="2" t="s">
        <v>52</v>
      </c>
      <c r="H1056" s="2">
        <v>1</v>
      </c>
      <c r="I1056" s="2">
        <v>16</v>
      </c>
      <c r="J1056" s="2" t="s">
        <v>80</v>
      </c>
      <c r="K1056" s="2" t="s">
        <v>84</v>
      </c>
      <c r="L1056" s="2" t="s">
        <v>11</v>
      </c>
      <c r="M1056" s="2">
        <v>1</v>
      </c>
      <c r="N1056" s="2" t="s">
        <v>12</v>
      </c>
      <c r="O1056" s="2" t="s">
        <v>34</v>
      </c>
    </row>
    <row r="1057" spans="1:15" x14ac:dyDescent="0.35">
      <c r="A1057" s="4">
        <v>44310</v>
      </c>
      <c r="B1057" s="2" t="s">
        <v>18</v>
      </c>
      <c r="C1057" s="2" t="s">
        <v>114</v>
      </c>
      <c r="D1057" s="2" t="s">
        <v>5</v>
      </c>
      <c r="E1057" s="2" t="s">
        <v>57</v>
      </c>
      <c r="F1057" s="2" t="s">
        <v>4</v>
      </c>
      <c r="G1057" s="2" t="s">
        <v>52</v>
      </c>
      <c r="H1057" s="2">
        <v>1</v>
      </c>
      <c r="I1057" s="2">
        <v>17</v>
      </c>
      <c r="J1057" s="2" t="s">
        <v>80</v>
      </c>
      <c r="K1057" s="2" t="s">
        <v>84</v>
      </c>
      <c r="L1057" s="2" t="s">
        <v>11</v>
      </c>
      <c r="M1057" s="2">
        <v>1</v>
      </c>
      <c r="N1057" s="2" t="s">
        <v>12</v>
      </c>
      <c r="O1057" s="2" t="s">
        <v>33</v>
      </c>
    </row>
    <row r="1058" spans="1:15" x14ac:dyDescent="0.35">
      <c r="A1058" s="4">
        <v>44310</v>
      </c>
      <c r="B1058" s="2" t="s">
        <v>18</v>
      </c>
      <c r="C1058" s="2" t="s">
        <v>114</v>
      </c>
      <c r="D1058" s="2" t="s">
        <v>5</v>
      </c>
      <c r="E1058" s="2" t="s">
        <v>57</v>
      </c>
      <c r="F1058" s="2" t="s">
        <v>4</v>
      </c>
      <c r="G1058" s="2" t="s">
        <v>52</v>
      </c>
      <c r="H1058" s="2">
        <v>1</v>
      </c>
      <c r="I1058" s="2">
        <v>18</v>
      </c>
      <c r="J1058" s="2" t="s">
        <v>80</v>
      </c>
      <c r="K1058" s="2" t="s">
        <v>84</v>
      </c>
      <c r="L1058" s="2" t="s">
        <v>11</v>
      </c>
      <c r="M1058" s="2">
        <v>1</v>
      </c>
      <c r="N1058" s="2" t="s">
        <v>11</v>
      </c>
      <c r="O1058" s="2" t="s">
        <v>34</v>
      </c>
    </row>
    <row r="1059" spans="1:15" x14ac:dyDescent="0.35">
      <c r="A1059" s="4">
        <v>44310</v>
      </c>
      <c r="B1059" s="2" t="s">
        <v>18</v>
      </c>
      <c r="C1059" s="2" t="s">
        <v>114</v>
      </c>
      <c r="D1059" s="2" t="s">
        <v>5</v>
      </c>
      <c r="E1059" s="2" t="s">
        <v>57</v>
      </c>
      <c r="F1059" s="2" t="s">
        <v>4</v>
      </c>
      <c r="G1059" s="2" t="s">
        <v>52</v>
      </c>
      <c r="H1059" s="2">
        <v>1</v>
      </c>
      <c r="I1059" s="2">
        <v>19</v>
      </c>
      <c r="J1059" s="2" t="s">
        <v>80</v>
      </c>
      <c r="K1059" s="2" t="s">
        <v>84</v>
      </c>
      <c r="L1059" s="2" t="s">
        <v>11</v>
      </c>
      <c r="M1059" s="2">
        <v>2</v>
      </c>
      <c r="N1059" s="2" t="s">
        <v>11</v>
      </c>
      <c r="O1059" s="2" t="s">
        <v>33</v>
      </c>
    </row>
    <row r="1060" spans="1:15" x14ac:dyDescent="0.35">
      <c r="A1060" s="4">
        <v>44310</v>
      </c>
      <c r="B1060" s="2" t="s">
        <v>18</v>
      </c>
      <c r="C1060" s="2" t="s">
        <v>114</v>
      </c>
      <c r="D1060" s="2" t="s">
        <v>5</v>
      </c>
      <c r="E1060" s="2" t="s">
        <v>57</v>
      </c>
      <c r="F1060" s="2" t="s">
        <v>4</v>
      </c>
      <c r="G1060" s="2" t="s">
        <v>52</v>
      </c>
      <c r="H1060" s="2">
        <v>1</v>
      </c>
      <c r="I1060" s="2">
        <v>20</v>
      </c>
      <c r="J1060" s="2" t="s">
        <v>80</v>
      </c>
      <c r="K1060" s="2" t="s">
        <v>84</v>
      </c>
      <c r="L1060" s="2" t="s">
        <v>12</v>
      </c>
      <c r="M1060" s="2">
        <v>2</v>
      </c>
      <c r="N1060" s="2" t="s">
        <v>11</v>
      </c>
      <c r="O1060" s="2" t="s">
        <v>33</v>
      </c>
    </row>
    <row r="1061" spans="1:15" x14ac:dyDescent="0.35">
      <c r="A1061" s="4">
        <v>44310</v>
      </c>
      <c r="B1061" s="2" t="s">
        <v>18</v>
      </c>
      <c r="C1061" s="2" t="s">
        <v>114</v>
      </c>
      <c r="D1061" s="2" t="s">
        <v>5</v>
      </c>
      <c r="E1061" s="2" t="s">
        <v>57</v>
      </c>
      <c r="F1061" s="2" t="s">
        <v>4</v>
      </c>
      <c r="G1061" s="2" t="s">
        <v>52</v>
      </c>
      <c r="H1061" s="2">
        <v>1</v>
      </c>
      <c r="I1061" s="2">
        <v>21</v>
      </c>
      <c r="J1061" s="2" t="s">
        <v>80</v>
      </c>
      <c r="K1061" s="2" t="s">
        <v>84</v>
      </c>
      <c r="L1061" s="2" t="s">
        <v>12</v>
      </c>
      <c r="M1061" s="2">
        <v>2</v>
      </c>
      <c r="N1061" s="2" t="s">
        <v>12</v>
      </c>
      <c r="O1061" s="2" t="s">
        <v>33</v>
      </c>
    </row>
    <row r="1062" spans="1:15" x14ac:dyDescent="0.35">
      <c r="A1062" s="4">
        <v>44310</v>
      </c>
      <c r="B1062" s="2" t="s">
        <v>18</v>
      </c>
      <c r="C1062" s="2" t="s">
        <v>114</v>
      </c>
      <c r="D1062" s="2" t="s">
        <v>5</v>
      </c>
      <c r="E1062" s="2" t="s">
        <v>57</v>
      </c>
      <c r="F1062" s="2" t="s">
        <v>4</v>
      </c>
      <c r="G1062" s="2" t="s">
        <v>52</v>
      </c>
      <c r="H1062" s="2">
        <v>1</v>
      </c>
      <c r="I1062" s="2">
        <v>22</v>
      </c>
      <c r="J1062" s="2" t="s">
        <v>80</v>
      </c>
      <c r="K1062" s="2" t="s">
        <v>84</v>
      </c>
      <c r="L1062" s="2" t="s">
        <v>12</v>
      </c>
      <c r="M1062" s="2">
        <v>2</v>
      </c>
      <c r="N1062" s="2" t="s">
        <v>11</v>
      </c>
      <c r="O1062" s="2" t="s">
        <v>34</v>
      </c>
    </row>
    <row r="1063" spans="1:15" hidden="1" x14ac:dyDescent="0.35">
      <c r="A1063" s="4">
        <v>44310</v>
      </c>
      <c r="B1063" s="2" t="s">
        <v>18</v>
      </c>
      <c r="C1063" s="2" t="s">
        <v>114</v>
      </c>
      <c r="D1063" s="2" t="s">
        <v>5</v>
      </c>
      <c r="E1063" s="2" t="s">
        <v>57</v>
      </c>
      <c r="F1063" s="2" t="s">
        <v>4</v>
      </c>
      <c r="G1063" s="2" t="s">
        <v>52</v>
      </c>
      <c r="H1063" s="2">
        <v>1</v>
      </c>
      <c r="I1063" s="2">
        <v>23</v>
      </c>
      <c r="J1063" s="2" t="s">
        <v>80</v>
      </c>
      <c r="K1063" s="2" t="s">
        <v>84</v>
      </c>
      <c r="L1063" s="2" t="s">
        <v>12</v>
      </c>
      <c r="M1063" s="2">
        <v>2</v>
      </c>
      <c r="N1063" s="2" t="s">
        <v>40</v>
      </c>
      <c r="O1063" s="2" t="s">
        <v>40</v>
      </c>
    </row>
    <row r="1064" spans="1:15" hidden="1" x14ac:dyDescent="0.35">
      <c r="A1064" s="4">
        <v>44310</v>
      </c>
      <c r="B1064" s="2" t="s">
        <v>18</v>
      </c>
      <c r="C1064" s="2" t="s">
        <v>114</v>
      </c>
      <c r="D1064" s="2" t="s">
        <v>5</v>
      </c>
      <c r="E1064" s="2" t="s">
        <v>57</v>
      </c>
      <c r="F1064" s="2" t="s">
        <v>4</v>
      </c>
      <c r="G1064" s="2" t="s">
        <v>52</v>
      </c>
      <c r="H1064" s="2">
        <v>1</v>
      </c>
      <c r="I1064" s="2">
        <v>24</v>
      </c>
      <c r="J1064" s="2" t="s">
        <v>80</v>
      </c>
      <c r="K1064" s="2" t="s">
        <v>84</v>
      </c>
      <c r="L1064" s="2" t="s">
        <v>12</v>
      </c>
      <c r="M1064" s="2">
        <v>2</v>
      </c>
      <c r="N1064" s="2" t="s">
        <v>40</v>
      </c>
      <c r="O1064" s="2" t="s">
        <v>40</v>
      </c>
    </row>
    <row r="1065" spans="1:15" x14ac:dyDescent="0.35">
      <c r="A1065" s="4">
        <v>44310</v>
      </c>
      <c r="B1065" s="2" t="s">
        <v>18</v>
      </c>
      <c r="C1065" s="2" t="s">
        <v>114</v>
      </c>
      <c r="D1065" s="2" t="s">
        <v>5</v>
      </c>
      <c r="E1065" s="2" t="s">
        <v>57</v>
      </c>
      <c r="F1065" s="2" t="s">
        <v>4</v>
      </c>
      <c r="G1065" s="2" t="s">
        <v>52</v>
      </c>
      <c r="H1065" s="2">
        <v>1</v>
      </c>
      <c r="I1065" s="2">
        <v>25</v>
      </c>
      <c r="J1065" s="2" t="s">
        <v>80</v>
      </c>
      <c r="K1065" s="2" t="s">
        <v>84</v>
      </c>
      <c r="L1065" s="2" t="s">
        <v>12</v>
      </c>
      <c r="M1065" s="2">
        <v>1</v>
      </c>
      <c r="N1065" s="2" t="s">
        <v>12</v>
      </c>
      <c r="O1065" s="2" t="s">
        <v>35</v>
      </c>
    </row>
    <row r="1066" spans="1:15" x14ac:dyDescent="0.35">
      <c r="A1066" s="4">
        <v>44310</v>
      </c>
      <c r="B1066" s="2" t="s">
        <v>18</v>
      </c>
      <c r="C1066" s="2" t="s">
        <v>114</v>
      </c>
      <c r="D1066" s="2" t="s">
        <v>5</v>
      </c>
      <c r="E1066" s="2" t="s">
        <v>57</v>
      </c>
      <c r="F1066" s="2" t="s">
        <v>4</v>
      </c>
      <c r="G1066" s="2" t="s">
        <v>52</v>
      </c>
      <c r="H1066" s="2">
        <v>1</v>
      </c>
      <c r="I1066" s="2">
        <v>26</v>
      </c>
      <c r="J1066" s="2" t="s">
        <v>80</v>
      </c>
      <c r="K1066" s="2" t="s">
        <v>84</v>
      </c>
      <c r="L1066" s="2" t="s">
        <v>11</v>
      </c>
      <c r="M1066" s="2">
        <v>2</v>
      </c>
      <c r="N1066" s="2" t="s">
        <v>11</v>
      </c>
      <c r="O1066" s="2" t="s">
        <v>33</v>
      </c>
    </row>
    <row r="1067" spans="1:15" x14ac:dyDescent="0.35">
      <c r="A1067" s="4">
        <v>44310</v>
      </c>
      <c r="B1067" s="2" t="s">
        <v>18</v>
      </c>
      <c r="C1067" s="2" t="s">
        <v>114</v>
      </c>
      <c r="D1067" s="2" t="s">
        <v>5</v>
      </c>
      <c r="E1067" s="2" t="s">
        <v>57</v>
      </c>
      <c r="F1067" s="2" t="s">
        <v>4</v>
      </c>
      <c r="G1067" s="2" t="s">
        <v>52</v>
      </c>
      <c r="H1067" s="2">
        <v>2</v>
      </c>
      <c r="I1067" s="2">
        <v>27</v>
      </c>
      <c r="J1067" s="2" t="s">
        <v>80</v>
      </c>
      <c r="K1067" s="2" t="s">
        <v>84</v>
      </c>
      <c r="L1067" s="2" t="s">
        <v>11</v>
      </c>
      <c r="M1067" s="2">
        <v>2</v>
      </c>
      <c r="N1067" s="2" t="s">
        <v>12</v>
      </c>
      <c r="O1067" s="2" t="s">
        <v>34</v>
      </c>
    </row>
    <row r="1068" spans="1:15" x14ac:dyDescent="0.35">
      <c r="A1068" s="4">
        <v>44310</v>
      </c>
      <c r="B1068" s="2" t="s">
        <v>18</v>
      </c>
      <c r="C1068" s="2" t="s">
        <v>114</v>
      </c>
      <c r="D1068" s="2" t="s">
        <v>5</v>
      </c>
      <c r="E1068" s="2" t="s">
        <v>57</v>
      </c>
      <c r="F1068" s="2" t="s">
        <v>4</v>
      </c>
      <c r="G1068" s="2" t="s">
        <v>52</v>
      </c>
      <c r="H1068" s="2">
        <v>2</v>
      </c>
      <c r="I1068" s="2">
        <v>28</v>
      </c>
      <c r="J1068" s="2" t="s">
        <v>80</v>
      </c>
      <c r="K1068" s="2" t="s">
        <v>84</v>
      </c>
      <c r="L1068" s="2" t="s">
        <v>11</v>
      </c>
      <c r="M1068" s="2">
        <v>2</v>
      </c>
      <c r="N1068" s="2" t="s">
        <v>11</v>
      </c>
      <c r="O1068" s="2" t="s">
        <v>34</v>
      </c>
    </row>
    <row r="1069" spans="1:15" x14ac:dyDescent="0.35">
      <c r="A1069" s="4">
        <v>44310</v>
      </c>
      <c r="B1069" s="2" t="s">
        <v>18</v>
      </c>
      <c r="C1069" s="2" t="s">
        <v>114</v>
      </c>
      <c r="D1069" s="2" t="s">
        <v>5</v>
      </c>
      <c r="E1069" s="2" t="s">
        <v>57</v>
      </c>
      <c r="F1069" s="2" t="s">
        <v>4</v>
      </c>
      <c r="G1069" s="2" t="s">
        <v>52</v>
      </c>
      <c r="H1069" s="2">
        <v>2</v>
      </c>
      <c r="I1069" s="2">
        <v>29</v>
      </c>
      <c r="J1069" s="2" t="s">
        <v>80</v>
      </c>
      <c r="K1069" s="2" t="s">
        <v>84</v>
      </c>
      <c r="L1069" s="2" t="s">
        <v>11</v>
      </c>
      <c r="M1069" s="2">
        <v>1</v>
      </c>
      <c r="N1069" s="2" t="s">
        <v>12</v>
      </c>
      <c r="O1069" s="2" t="s">
        <v>33</v>
      </c>
    </row>
    <row r="1070" spans="1:15" x14ac:dyDescent="0.35">
      <c r="A1070" s="4">
        <v>44310</v>
      </c>
      <c r="B1070" s="2" t="s">
        <v>18</v>
      </c>
      <c r="C1070" s="2" t="s">
        <v>114</v>
      </c>
      <c r="D1070" s="2" t="s">
        <v>5</v>
      </c>
      <c r="E1070" s="2" t="s">
        <v>57</v>
      </c>
      <c r="F1070" s="2" t="s">
        <v>4</v>
      </c>
      <c r="G1070" s="2" t="s">
        <v>52</v>
      </c>
      <c r="H1070" s="2">
        <v>2</v>
      </c>
      <c r="I1070" s="2">
        <v>30</v>
      </c>
      <c r="J1070" s="2" t="s">
        <v>80</v>
      </c>
      <c r="K1070" s="2" t="s">
        <v>84</v>
      </c>
      <c r="L1070" s="2" t="s">
        <v>11</v>
      </c>
      <c r="M1070" s="2">
        <v>2</v>
      </c>
      <c r="N1070" s="2" t="s">
        <v>11</v>
      </c>
      <c r="O1070" s="2" t="s">
        <v>33</v>
      </c>
    </row>
    <row r="1071" spans="1:15" x14ac:dyDescent="0.35">
      <c r="A1071" s="4">
        <v>44310</v>
      </c>
      <c r="B1071" s="2" t="s">
        <v>18</v>
      </c>
      <c r="C1071" s="2" t="s">
        <v>114</v>
      </c>
      <c r="D1071" s="2" t="s">
        <v>5</v>
      </c>
      <c r="E1071" s="2" t="s">
        <v>57</v>
      </c>
      <c r="F1071" s="2" t="s">
        <v>4</v>
      </c>
      <c r="G1071" s="2" t="s">
        <v>52</v>
      </c>
      <c r="H1071" s="2">
        <v>2</v>
      </c>
      <c r="I1071" s="2">
        <v>31</v>
      </c>
      <c r="J1071" s="2" t="s">
        <v>80</v>
      </c>
      <c r="K1071" s="2" t="s">
        <v>84</v>
      </c>
      <c r="L1071" s="2" t="s">
        <v>12</v>
      </c>
      <c r="M1071" s="2">
        <v>2</v>
      </c>
      <c r="N1071" s="2" t="s">
        <v>11</v>
      </c>
      <c r="O1071" s="2" t="s">
        <v>35</v>
      </c>
    </row>
    <row r="1072" spans="1:15" x14ac:dyDescent="0.35">
      <c r="A1072" s="4">
        <v>44310</v>
      </c>
      <c r="B1072" s="2" t="s">
        <v>18</v>
      </c>
      <c r="C1072" s="2" t="s">
        <v>114</v>
      </c>
      <c r="D1072" s="2" t="s">
        <v>5</v>
      </c>
      <c r="E1072" s="2" t="s">
        <v>57</v>
      </c>
      <c r="F1072" s="2" t="s">
        <v>4</v>
      </c>
      <c r="G1072" s="2" t="s">
        <v>52</v>
      </c>
      <c r="H1072" s="2">
        <v>2</v>
      </c>
      <c r="I1072" s="2">
        <v>32</v>
      </c>
      <c r="J1072" s="2" t="s">
        <v>80</v>
      </c>
      <c r="K1072" s="2" t="s">
        <v>84</v>
      </c>
      <c r="L1072" s="2" t="s">
        <v>12</v>
      </c>
      <c r="M1072" s="2">
        <v>2</v>
      </c>
      <c r="N1072" s="2" t="s">
        <v>11</v>
      </c>
      <c r="O1072" s="2" t="s">
        <v>35</v>
      </c>
    </row>
    <row r="1073" spans="1:15" x14ac:dyDescent="0.35">
      <c r="A1073" s="4">
        <v>44310</v>
      </c>
      <c r="B1073" s="2" t="s">
        <v>18</v>
      </c>
      <c r="C1073" s="2" t="s">
        <v>114</v>
      </c>
      <c r="D1073" s="2" t="s">
        <v>5</v>
      </c>
      <c r="E1073" s="2" t="s">
        <v>57</v>
      </c>
      <c r="F1073" s="2" t="s">
        <v>4</v>
      </c>
      <c r="G1073" s="2" t="s">
        <v>52</v>
      </c>
      <c r="H1073" s="2">
        <v>2</v>
      </c>
      <c r="I1073" s="2">
        <v>33</v>
      </c>
      <c r="J1073" s="2" t="s">
        <v>80</v>
      </c>
      <c r="K1073" s="2" t="s">
        <v>84</v>
      </c>
      <c r="L1073" s="2" t="s">
        <v>12</v>
      </c>
      <c r="M1073" s="2">
        <v>2</v>
      </c>
      <c r="N1073" s="2" t="s">
        <v>12</v>
      </c>
      <c r="O1073" s="2" t="s">
        <v>33</v>
      </c>
    </row>
    <row r="1074" spans="1:15" x14ac:dyDescent="0.35">
      <c r="A1074" s="4">
        <v>44310</v>
      </c>
      <c r="B1074" s="2" t="s">
        <v>18</v>
      </c>
      <c r="C1074" s="2" t="s">
        <v>114</v>
      </c>
      <c r="D1074" s="2" t="s">
        <v>5</v>
      </c>
      <c r="E1074" s="2" t="s">
        <v>57</v>
      </c>
      <c r="F1074" s="2" t="s">
        <v>4</v>
      </c>
      <c r="G1074" s="2" t="s">
        <v>52</v>
      </c>
      <c r="H1074" s="2">
        <v>2</v>
      </c>
      <c r="I1074" s="2">
        <v>34</v>
      </c>
      <c r="J1074" s="2" t="s">
        <v>80</v>
      </c>
      <c r="K1074" s="2" t="s">
        <v>84</v>
      </c>
      <c r="L1074" s="2" t="s">
        <v>12</v>
      </c>
      <c r="M1074" s="2">
        <v>2</v>
      </c>
      <c r="N1074" s="2" t="s">
        <v>12</v>
      </c>
      <c r="O1074" s="2" t="s">
        <v>33</v>
      </c>
    </row>
    <row r="1075" spans="1:15" x14ac:dyDescent="0.35">
      <c r="A1075" s="4">
        <v>44310</v>
      </c>
      <c r="B1075" s="2" t="s">
        <v>18</v>
      </c>
      <c r="C1075" s="2" t="s">
        <v>114</v>
      </c>
      <c r="D1075" s="2" t="s">
        <v>5</v>
      </c>
      <c r="E1075" s="2" t="s">
        <v>57</v>
      </c>
      <c r="F1075" s="2" t="s">
        <v>4</v>
      </c>
      <c r="G1075" s="2" t="s">
        <v>52</v>
      </c>
      <c r="H1075" s="2">
        <v>2</v>
      </c>
      <c r="I1075" s="2">
        <v>35</v>
      </c>
      <c r="J1075" s="2" t="s">
        <v>80</v>
      </c>
      <c r="K1075" s="2" t="s">
        <v>84</v>
      </c>
      <c r="L1075" s="2" t="s">
        <v>11</v>
      </c>
      <c r="M1075" s="2">
        <v>2</v>
      </c>
      <c r="N1075" s="2" t="s">
        <v>12</v>
      </c>
      <c r="O1075" s="2" t="s">
        <v>34</v>
      </c>
    </row>
    <row r="1076" spans="1:15" x14ac:dyDescent="0.35">
      <c r="A1076" s="4">
        <v>44310</v>
      </c>
      <c r="B1076" s="2" t="s">
        <v>18</v>
      </c>
      <c r="C1076" s="2" t="s">
        <v>114</v>
      </c>
      <c r="D1076" s="2" t="s">
        <v>5</v>
      </c>
      <c r="E1076" s="2" t="s">
        <v>57</v>
      </c>
      <c r="F1076" s="2" t="s">
        <v>4</v>
      </c>
      <c r="G1076" s="2" t="s">
        <v>52</v>
      </c>
      <c r="H1076" s="2">
        <v>2</v>
      </c>
      <c r="I1076" s="2">
        <v>36</v>
      </c>
      <c r="J1076" s="2" t="s">
        <v>80</v>
      </c>
      <c r="K1076" s="2" t="s">
        <v>84</v>
      </c>
      <c r="L1076" s="2" t="s">
        <v>11</v>
      </c>
      <c r="M1076" s="2">
        <v>2</v>
      </c>
      <c r="N1076" s="2" t="s">
        <v>12</v>
      </c>
      <c r="O1076" s="2" t="s">
        <v>34</v>
      </c>
    </row>
    <row r="1077" spans="1:15" x14ac:dyDescent="0.35">
      <c r="A1077" s="4">
        <v>44310</v>
      </c>
      <c r="B1077" s="2" t="s">
        <v>18</v>
      </c>
      <c r="C1077" s="2" t="s">
        <v>114</v>
      </c>
      <c r="D1077" s="2" t="s">
        <v>5</v>
      </c>
      <c r="E1077" s="2" t="s">
        <v>57</v>
      </c>
      <c r="F1077" s="2" t="s">
        <v>4</v>
      </c>
      <c r="G1077" s="2" t="s">
        <v>52</v>
      </c>
      <c r="H1077" s="2">
        <v>2</v>
      </c>
      <c r="I1077" s="2">
        <v>37</v>
      </c>
      <c r="J1077" s="2" t="s">
        <v>80</v>
      </c>
      <c r="K1077" s="2" t="s">
        <v>84</v>
      </c>
      <c r="L1077" s="2" t="s">
        <v>11</v>
      </c>
      <c r="M1077" s="2">
        <v>1</v>
      </c>
      <c r="N1077" s="2" t="s">
        <v>11</v>
      </c>
      <c r="O1077" s="2" t="s">
        <v>33</v>
      </c>
    </row>
    <row r="1078" spans="1:15" x14ac:dyDescent="0.35">
      <c r="A1078" s="4">
        <v>44310</v>
      </c>
      <c r="B1078" s="2" t="s">
        <v>18</v>
      </c>
      <c r="C1078" s="2" t="s">
        <v>114</v>
      </c>
      <c r="D1078" s="2" t="s">
        <v>5</v>
      </c>
      <c r="E1078" s="2" t="s">
        <v>57</v>
      </c>
      <c r="F1078" s="2" t="s">
        <v>4</v>
      </c>
      <c r="G1078" s="2" t="s">
        <v>52</v>
      </c>
      <c r="H1078" s="2">
        <v>2</v>
      </c>
      <c r="I1078" s="2">
        <v>38</v>
      </c>
      <c r="J1078" s="2" t="s">
        <v>80</v>
      </c>
      <c r="K1078" s="2" t="s">
        <v>84</v>
      </c>
      <c r="L1078" s="2" t="s">
        <v>11</v>
      </c>
      <c r="M1078" s="2">
        <v>2</v>
      </c>
      <c r="N1078" s="2" t="s">
        <v>11</v>
      </c>
      <c r="O1078" s="2" t="s">
        <v>33</v>
      </c>
    </row>
    <row r="1079" spans="1:15" x14ac:dyDescent="0.35">
      <c r="A1079" s="4">
        <v>44310</v>
      </c>
      <c r="B1079" s="2" t="s">
        <v>18</v>
      </c>
      <c r="C1079" s="2" t="s">
        <v>114</v>
      </c>
      <c r="D1079" s="2" t="s">
        <v>5</v>
      </c>
      <c r="E1079" s="2" t="s">
        <v>57</v>
      </c>
      <c r="F1079" s="2" t="s">
        <v>4</v>
      </c>
      <c r="G1079" s="2" t="s">
        <v>52</v>
      </c>
      <c r="H1079" s="2">
        <v>2</v>
      </c>
      <c r="I1079" s="2">
        <v>39</v>
      </c>
      <c r="J1079" s="2" t="s">
        <v>80</v>
      </c>
      <c r="K1079" s="2" t="s">
        <v>84</v>
      </c>
      <c r="L1079" s="2" t="s">
        <v>12</v>
      </c>
      <c r="M1079" s="2">
        <v>2</v>
      </c>
      <c r="N1079" s="2" t="s">
        <v>11</v>
      </c>
      <c r="O1079" s="2" t="s">
        <v>34</v>
      </c>
    </row>
    <row r="1080" spans="1:15" x14ac:dyDescent="0.35">
      <c r="A1080" s="4">
        <v>44310</v>
      </c>
      <c r="B1080" s="2" t="s">
        <v>18</v>
      </c>
      <c r="C1080" s="2" t="s">
        <v>114</v>
      </c>
      <c r="D1080" s="2" t="s">
        <v>5</v>
      </c>
      <c r="E1080" s="2" t="s">
        <v>57</v>
      </c>
      <c r="F1080" s="2" t="s">
        <v>4</v>
      </c>
      <c r="G1080" s="2" t="s">
        <v>52</v>
      </c>
      <c r="H1080" s="2">
        <v>2</v>
      </c>
      <c r="I1080" s="2">
        <v>40</v>
      </c>
      <c r="J1080" s="2" t="s">
        <v>80</v>
      </c>
      <c r="K1080" s="2" t="s">
        <v>84</v>
      </c>
      <c r="L1080" s="2" t="s">
        <v>12</v>
      </c>
      <c r="M1080" s="2">
        <v>2</v>
      </c>
      <c r="N1080" s="2" t="s">
        <v>12</v>
      </c>
      <c r="O1080" s="2" t="s">
        <v>33</v>
      </c>
    </row>
    <row r="1081" spans="1:15" x14ac:dyDescent="0.35">
      <c r="A1081" s="4">
        <v>44310</v>
      </c>
      <c r="B1081" s="2" t="s">
        <v>18</v>
      </c>
      <c r="C1081" s="2" t="s">
        <v>114</v>
      </c>
      <c r="D1081" s="2" t="s">
        <v>5</v>
      </c>
      <c r="E1081" s="2" t="s">
        <v>57</v>
      </c>
      <c r="F1081" s="2" t="s">
        <v>4</v>
      </c>
      <c r="G1081" s="2" t="s">
        <v>52</v>
      </c>
      <c r="H1081" s="2">
        <v>2</v>
      </c>
      <c r="I1081" s="2">
        <v>41</v>
      </c>
      <c r="J1081" s="2" t="s">
        <v>80</v>
      </c>
      <c r="K1081" s="2" t="s">
        <v>84</v>
      </c>
      <c r="L1081" s="2" t="s">
        <v>12</v>
      </c>
      <c r="M1081" s="2">
        <v>2</v>
      </c>
      <c r="N1081" s="2" t="s">
        <v>11</v>
      </c>
      <c r="O1081" s="2" t="s">
        <v>35</v>
      </c>
    </row>
    <row r="1082" spans="1:15" hidden="1" x14ac:dyDescent="0.35">
      <c r="A1082" s="4">
        <v>44310</v>
      </c>
      <c r="B1082" s="2" t="s">
        <v>18</v>
      </c>
      <c r="C1082" s="2" t="s">
        <v>114</v>
      </c>
      <c r="D1082" s="2" t="s">
        <v>5</v>
      </c>
      <c r="E1082" s="2" t="s">
        <v>57</v>
      </c>
      <c r="F1082" s="2" t="s">
        <v>4</v>
      </c>
      <c r="G1082" s="2" t="s">
        <v>52</v>
      </c>
      <c r="H1082" s="2">
        <v>2</v>
      </c>
      <c r="I1082" s="2">
        <v>42</v>
      </c>
      <c r="J1082" s="2" t="s">
        <v>80</v>
      </c>
      <c r="K1082" s="2" t="s">
        <v>84</v>
      </c>
      <c r="L1082" s="2" t="s">
        <v>12</v>
      </c>
      <c r="M1082" s="2">
        <v>2</v>
      </c>
      <c r="N1082" s="2" t="s">
        <v>40</v>
      </c>
      <c r="O1082" s="2" t="s">
        <v>40</v>
      </c>
    </row>
    <row r="1083" spans="1:15" x14ac:dyDescent="0.35">
      <c r="A1083" s="4">
        <v>44310</v>
      </c>
      <c r="B1083" s="2" t="s">
        <v>18</v>
      </c>
      <c r="C1083" s="2" t="s">
        <v>114</v>
      </c>
      <c r="D1083" s="2" t="s">
        <v>5</v>
      </c>
      <c r="E1083" s="2" t="s">
        <v>57</v>
      </c>
      <c r="F1083" s="2" t="s">
        <v>4</v>
      </c>
      <c r="G1083" s="2" t="s">
        <v>52</v>
      </c>
      <c r="H1083" s="2">
        <v>2</v>
      </c>
      <c r="I1083" s="2">
        <v>43</v>
      </c>
      <c r="J1083" s="2" t="s">
        <v>80</v>
      </c>
      <c r="K1083" s="2" t="s">
        <v>84</v>
      </c>
      <c r="L1083" s="2" t="s">
        <v>12</v>
      </c>
      <c r="M1083" s="2">
        <v>2</v>
      </c>
      <c r="N1083" s="2" t="s">
        <v>11</v>
      </c>
      <c r="O1083" s="2" t="s">
        <v>34</v>
      </c>
    </row>
    <row r="1084" spans="1:15" x14ac:dyDescent="0.35">
      <c r="A1084" s="4">
        <v>44310</v>
      </c>
      <c r="B1084" s="2" t="s">
        <v>18</v>
      </c>
      <c r="C1084" s="2" t="s">
        <v>114</v>
      </c>
      <c r="D1084" s="2" t="s">
        <v>5</v>
      </c>
      <c r="E1084" s="2" t="s">
        <v>57</v>
      </c>
      <c r="F1084" s="2" t="s">
        <v>4</v>
      </c>
      <c r="G1084" s="2" t="s">
        <v>52</v>
      </c>
      <c r="H1084" s="2">
        <v>2</v>
      </c>
      <c r="I1084" s="2">
        <v>44</v>
      </c>
      <c r="J1084" s="2" t="s">
        <v>80</v>
      </c>
      <c r="K1084" s="2" t="s">
        <v>84</v>
      </c>
      <c r="L1084" s="2" t="s">
        <v>11</v>
      </c>
      <c r="M1084" s="2">
        <v>2</v>
      </c>
      <c r="N1084" s="2" t="s">
        <v>12</v>
      </c>
      <c r="O1084" s="2" t="s">
        <v>34</v>
      </c>
    </row>
    <row r="1085" spans="1:15" x14ac:dyDescent="0.35">
      <c r="A1085" s="4">
        <v>44310</v>
      </c>
      <c r="B1085" s="2" t="s">
        <v>18</v>
      </c>
      <c r="C1085" s="2" t="s">
        <v>114</v>
      </c>
      <c r="D1085" s="2" t="s">
        <v>5</v>
      </c>
      <c r="E1085" s="2" t="s">
        <v>57</v>
      </c>
      <c r="F1085" s="2" t="s">
        <v>4</v>
      </c>
      <c r="G1085" s="2" t="s">
        <v>52</v>
      </c>
      <c r="H1085" s="2">
        <v>2</v>
      </c>
      <c r="I1085" s="2">
        <v>45</v>
      </c>
      <c r="J1085" s="2" t="s">
        <v>80</v>
      </c>
      <c r="K1085" s="2" t="s">
        <v>84</v>
      </c>
      <c r="L1085" s="2" t="s">
        <v>11</v>
      </c>
      <c r="M1085" s="2">
        <v>1</v>
      </c>
      <c r="N1085" s="2" t="s">
        <v>11</v>
      </c>
      <c r="O1085" s="2" t="s">
        <v>34</v>
      </c>
    </row>
    <row r="1086" spans="1:15" x14ac:dyDescent="0.35">
      <c r="A1086" s="4">
        <v>44310</v>
      </c>
      <c r="B1086" s="2" t="s">
        <v>18</v>
      </c>
      <c r="C1086" s="2" t="s">
        <v>114</v>
      </c>
      <c r="D1086" s="2" t="s">
        <v>5</v>
      </c>
      <c r="E1086" s="2" t="s">
        <v>57</v>
      </c>
      <c r="F1086" s="2" t="s">
        <v>4</v>
      </c>
      <c r="G1086" s="2" t="s">
        <v>52</v>
      </c>
      <c r="H1086" s="2">
        <v>2</v>
      </c>
      <c r="I1086" s="2">
        <v>46</v>
      </c>
      <c r="J1086" s="2" t="s">
        <v>80</v>
      </c>
      <c r="K1086" s="2" t="s">
        <v>84</v>
      </c>
      <c r="L1086" s="2" t="s">
        <v>11</v>
      </c>
      <c r="M1086" s="2">
        <v>1</v>
      </c>
      <c r="N1086" s="2" t="s">
        <v>11</v>
      </c>
      <c r="O1086" s="2" t="s">
        <v>34</v>
      </c>
    </row>
    <row r="1087" spans="1:15" hidden="1" x14ac:dyDescent="0.35">
      <c r="A1087" s="4">
        <v>44310</v>
      </c>
      <c r="B1087" s="2" t="s">
        <v>18</v>
      </c>
      <c r="C1087" s="2" t="s">
        <v>114</v>
      </c>
      <c r="D1087" s="2" t="s">
        <v>5</v>
      </c>
      <c r="E1087" s="2" t="s">
        <v>57</v>
      </c>
      <c r="F1087" s="2" t="s">
        <v>4</v>
      </c>
      <c r="G1087" s="2" t="s">
        <v>52</v>
      </c>
      <c r="H1087" s="2">
        <v>2</v>
      </c>
      <c r="I1087" s="2">
        <v>47</v>
      </c>
      <c r="J1087" s="2" t="s">
        <v>80</v>
      </c>
      <c r="K1087" s="2" t="s">
        <v>84</v>
      </c>
      <c r="L1087" s="2" t="s">
        <v>11</v>
      </c>
      <c r="M1087" s="2">
        <v>1</v>
      </c>
      <c r="N1087" s="2" t="s">
        <v>40</v>
      </c>
      <c r="O1087" s="2" t="s">
        <v>40</v>
      </c>
    </row>
    <row r="1088" spans="1:15" x14ac:dyDescent="0.35">
      <c r="A1088" s="4">
        <v>44310</v>
      </c>
      <c r="B1088" s="2" t="s">
        <v>18</v>
      </c>
      <c r="C1088" s="2" t="s">
        <v>114</v>
      </c>
      <c r="D1088" s="2" t="s">
        <v>5</v>
      </c>
      <c r="E1088" s="2" t="s">
        <v>57</v>
      </c>
      <c r="F1088" s="2" t="s">
        <v>4</v>
      </c>
      <c r="G1088" s="2" t="s">
        <v>52</v>
      </c>
      <c r="H1088" s="2">
        <v>2</v>
      </c>
      <c r="I1088" s="2">
        <v>48</v>
      </c>
      <c r="J1088" s="2" t="s">
        <v>80</v>
      </c>
      <c r="K1088" s="2" t="s">
        <v>84</v>
      </c>
      <c r="L1088" s="2" t="s">
        <v>11</v>
      </c>
      <c r="M1088" s="2">
        <v>1</v>
      </c>
      <c r="N1088" s="2" t="s">
        <v>12</v>
      </c>
      <c r="O1088" s="2" t="s">
        <v>33</v>
      </c>
    </row>
    <row r="1089" spans="1:15" x14ac:dyDescent="0.35">
      <c r="A1089" s="4">
        <v>44310</v>
      </c>
      <c r="B1089" s="2" t="s">
        <v>18</v>
      </c>
      <c r="C1089" s="2" t="s">
        <v>114</v>
      </c>
      <c r="D1089" s="2" t="s">
        <v>5</v>
      </c>
      <c r="E1089" s="2" t="s">
        <v>57</v>
      </c>
      <c r="F1089" s="2" t="s">
        <v>4</v>
      </c>
      <c r="G1089" s="2" t="s">
        <v>52</v>
      </c>
      <c r="H1089" s="2">
        <v>2</v>
      </c>
      <c r="I1089" s="2">
        <v>49</v>
      </c>
      <c r="J1089" s="2" t="s">
        <v>80</v>
      </c>
      <c r="K1089" s="2" t="s">
        <v>84</v>
      </c>
      <c r="L1089" s="2" t="s">
        <v>12</v>
      </c>
      <c r="M1089" s="2">
        <v>2</v>
      </c>
      <c r="N1089" s="2" t="s">
        <v>11</v>
      </c>
      <c r="O1089" s="2" t="s">
        <v>34</v>
      </c>
    </row>
    <row r="1090" spans="1:15" x14ac:dyDescent="0.35">
      <c r="A1090" s="4">
        <v>44310</v>
      </c>
      <c r="B1090" s="2" t="s">
        <v>18</v>
      </c>
      <c r="C1090" s="2" t="s">
        <v>114</v>
      </c>
      <c r="D1090" s="2" t="s">
        <v>5</v>
      </c>
      <c r="E1090" s="2" t="s">
        <v>57</v>
      </c>
      <c r="F1090" s="2" t="s">
        <v>4</v>
      </c>
      <c r="G1090" s="2" t="s">
        <v>55</v>
      </c>
      <c r="H1090" s="2">
        <v>1</v>
      </c>
      <c r="I1090" s="2">
        <v>1</v>
      </c>
      <c r="J1090" s="2" t="s">
        <v>122</v>
      </c>
      <c r="K1090" s="2" t="s">
        <v>70</v>
      </c>
      <c r="L1090" s="2" t="s">
        <v>11</v>
      </c>
      <c r="M1090" s="2">
        <v>1</v>
      </c>
      <c r="N1090" s="2" t="s">
        <v>11</v>
      </c>
      <c r="O1090" s="2" t="s">
        <v>33</v>
      </c>
    </row>
    <row r="1091" spans="1:15" x14ac:dyDescent="0.35">
      <c r="A1091" s="4">
        <v>44310</v>
      </c>
      <c r="B1091" s="2" t="s">
        <v>18</v>
      </c>
      <c r="C1091" s="2" t="s">
        <v>114</v>
      </c>
      <c r="D1091" s="2" t="s">
        <v>5</v>
      </c>
      <c r="E1091" s="2" t="s">
        <v>57</v>
      </c>
      <c r="F1091" s="2" t="s">
        <v>4</v>
      </c>
      <c r="G1091" s="2" t="s">
        <v>55</v>
      </c>
      <c r="H1091" s="2">
        <v>1</v>
      </c>
      <c r="I1091" s="2">
        <v>2</v>
      </c>
      <c r="J1091" s="2" t="s">
        <v>122</v>
      </c>
      <c r="K1091" s="2" t="s">
        <v>70</v>
      </c>
      <c r="L1091" s="2" t="s">
        <v>11</v>
      </c>
      <c r="M1091" s="2">
        <v>2</v>
      </c>
      <c r="N1091" s="2" t="s">
        <v>11</v>
      </c>
      <c r="O1091" s="2" t="s">
        <v>33</v>
      </c>
    </row>
    <row r="1092" spans="1:15" x14ac:dyDescent="0.35">
      <c r="A1092" s="4">
        <v>44310</v>
      </c>
      <c r="B1092" s="2" t="s">
        <v>18</v>
      </c>
      <c r="C1092" s="2" t="s">
        <v>114</v>
      </c>
      <c r="D1092" s="2" t="s">
        <v>5</v>
      </c>
      <c r="E1092" s="2" t="s">
        <v>57</v>
      </c>
      <c r="F1092" s="2" t="s">
        <v>4</v>
      </c>
      <c r="G1092" s="2" t="s">
        <v>55</v>
      </c>
      <c r="H1092" s="2">
        <v>1</v>
      </c>
      <c r="I1092" s="2">
        <v>3</v>
      </c>
      <c r="J1092" s="2" t="s">
        <v>122</v>
      </c>
      <c r="K1092" s="2" t="s">
        <v>70</v>
      </c>
      <c r="L1092" s="2" t="s">
        <v>11</v>
      </c>
      <c r="M1092" s="2">
        <v>1</v>
      </c>
      <c r="N1092" s="2" t="s">
        <v>12</v>
      </c>
      <c r="O1092" s="2" t="s">
        <v>33</v>
      </c>
    </row>
    <row r="1093" spans="1:15" x14ac:dyDescent="0.35">
      <c r="A1093" s="4">
        <v>44310</v>
      </c>
      <c r="B1093" s="2" t="s">
        <v>18</v>
      </c>
      <c r="C1093" s="2" t="s">
        <v>114</v>
      </c>
      <c r="D1093" s="2" t="s">
        <v>5</v>
      </c>
      <c r="E1093" s="2" t="s">
        <v>57</v>
      </c>
      <c r="F1093" s="2" t="s">
        <v>4</v>
      </c>
      <c r="G1093" s="2" t="s">
        <v>55</v>
      </c>
      <c r="H1093" s="2">
        <v>1</v>
      </c>
      <c r="I1093" s="2">
        <v>4</v>
      </c>
      <c r="J1093" s="2" t="s">
        <v>122</v>
      </c>
      <c r="K1093" s="2" t="s">
        <v>70</v>
      </c>
      <c r="L1093" s="2" t="s">
        <v>11</v>
      </c>
      <c r="M1093" s="2">
        <v>1</v>
      </c>
      <c r="N1093" s="2" t="s">
        <v>11</v>
      </c>
      <c r="O1093" s="2" t="s">
        <v>34</v>
      </c>
    </row>
    <row r="1094" spans="1:15" x14ac:dyDescent="0.35">
      <c r="A1094" s="4">
        <v>44310</v>
      </c>
      <c r="B1094" s="2" t="s">
        <v>18</v>
      </c>
      <c r="C1094" s="2" t="s">
        <v>114</v>
      </c>
      <c r="D1094" s="2" t="s">
        <v>5</v>
      </c>
      <c r="E1094" s="2" t="s">
        <v>57</v>
      </c>
      <c r="F1094" s="2" t="s">
        <v>4</v>
      </c>
      <c r="G1094" s="2" t="s">
        <v>55</v>
      </c>
      <c r="H1094" s="2">
        <v>1</v>
      </c>
      <c r="I1094" s="2">
        <v>5</v>
      </c>
      <c r="J1094" s="2" t="s">
        <v>122</v>
      </c>
      <c r="K1094" s="2" t="s">
        <v>70</v>
      </c>
      <c r="L1094" s="2" t="s">
        <v>12</v>
      </c>
      <c r="M1094" s="2">
        <v>1</v>
      </c>
      <c r="N1094" s="2" t="s">
        <v>12</v>
      </c>
      <c r="O1094" s="2" t="s">
        <v>34</v>
      </c>
    </row>
    <row r="1095" spans="1:15" x14ac:dyDescent="0.35">
      <c r="A1095" s="4">
        <v>44310</v>
      </c>
      <c r="B1095" s="2" t="s">
        <v>18</v>
      </c>
      <c r="C1095" s="2" t="s">
        <v>114</v>
      </c>
      <c r="D1095" s="2" t="s">
        <v>5</v>
      </c>
      <c r="E1095" s="2" t="s">
        <v>57</v>
      </c>
      <c r="F1095" s="2" t="s">
        <v>4</v>
      </c>
      <c r="G1095" s="2" t="s">
        <v>55</v>
      </c>
      <c r="H1095" s="2">
        <v>1</v>
      </c>
      <c r="I1095" s="2">
        <v>6</v>
      </c>
      <c r="J1095" s="2" t="s">
        <v>122</v>
      </c>
      <c r="K1095" s="2" t="s">
        <v>70</v>
      </c>
      <c r="L1095" s="2" t="s">
        <v>12</v>
      </c>
      <c r="M1095" s="2">
        <v>2</v>
      </c>
      <c r="N1095" s="2" t="s">
        <v>11</v>
      </c>
      <c r="O1095" s="2" t="s">
        <v>35</v>
      </c>
    </row>
    <row r="1096" spans="1:15" x14ac:dyDescent="0.35">
      <c r="A1096" s="4">
        <v>44310</v>
      </c>
      <c r="B1096" s="2" t="s">
        <v>18</v>
      </c>
      <c r="C1096" s="2" t="s">
        <v>114</v>
      </c>
      <c r="D1096" s="2" t="s">
        <v>5</v>
      </c>
      <c r="E1096" s="2" t="s">
        <v>57</v>
      </c>
      <c r="F1096" s="2" t="s">
        <v>4</v>
      </c>
      <c r="G1096" s="2" t="s">
        <v>55</v>
      </c>
      <c r="H1096" s="2">
        <v>1</v>
      </c>
      <c r="I1096" s="2">
        <v>7</v>
      </c>
      <c r="J1096" s="2" t="s">
        <v>122</v>
      </c>
      <c r="K1096" s="2" t="s">
        <v>70</v>
      </c>
      <c r="L1096" s="2" t="s">
        <v>12</v>
      </c>
      <c r="M1096" s="2">
        <v>1</v>
      </c>
      <c r="N1096" s="2" t="s">
        <v>12</v>
      </c>
      <c r="O1096" s="2" t="s">
        <v>33</v>
      </c>
    </row>
    <row r="1097" spans="1:15" hidden="1" x14ac:dyDescent="0.35">
      <c r="A1097" s="4">
        <v>44310</v>
      </c>
      <c r="B1097" s="2" t="s">
        <v>18</v>
      </c>
      <c r="C1097" s="2" t="s">
        <v>114</v>
      </c>
      <c r="D1097" s="2" t="s">
        <v>5</v>
      </c>
      <c r="E1097" s="2" t="s">
        <v>57</v>
      </c>
      <c r="F1097" s="2" t="s">
        <v>4</v>
      </c>
      <c r="G1097" s="2" t="s">
        <v>55</v>
      </c>
      <c r="H1097" s="2">
        <v>1</v>
      </c>
      <c r="I1097" s="2">
        <v>8</v>
      </c>
      <c r="J1097" s="2" t="s">
        <v>122</v>
      </c>
      <c r="K1097" s="2" t="s">
        <v>70</v>
      </c>
      <c r="L1097" s="2" t="s">
        <v>12</v>
      </c>
      <c r="M1097" s="2">
        <v>2</v>
      </c>
      <c r="N1097" s="2" t="s">
        <v>40</v>
      </c>
      <c r="O1097" s="2" t="s">
        <v>40</v>
      </c>
    </row>
    <row r="1098" spans="1:15" x14ac:dyDescent="0.35">
      <c r="A1098" s="4">
        <v>44310</v>
      </c>
      <c r="B1098" s="2" t="s">
        <v>18</v>
      </c>
      <c r="C1098" s="2" t="s">
        <v>114</v>
      </c>
      <c r="D1098" s="2" t="s">
        <v>5</v>
      </c>
      <c r="E1098" s="2" t="s">
        <v>57</v>
      </c>
      <c r="F1098" s="2" t="s">
        <v>4</v>
      </c>
      <c r="G1098" s="2" t="s">
        <v>55</v>
      </c>
      <c r="H1098" s="2">
        <v>1</v>
      </c>
      <c r="I1098" s="2">
        <v>9</v>
      </c>
      <c r="J1098" s="2" t="s">
        <v>122</v>
      </c>
      <c r="K1098" s="2" t="s">
        <v>70</v>
      </c>
      <c r="L1098" s="2" t="s">
        <v>12</v>
      </c>
      <c r="M1098" s="2">
        <v>2</v>
      </c>
      <c r="N1098" s="2" t="s">
        <v>12</v>
      </c>
      <c r="O1098" s="2" t="s">
        <v>33</v>
      </c>
    </row>
    <row r="1099" spans="1:15" x14ac:dyDescent="0.35">
      <c r="A1099" s="4">
        <v>44310</v>
      </c>
      <c r="B1099" s="2" t="s">
        <v>18</v>
      </c>
      <c r="C1099" s="2" t="s">
        <v>114</v>
      </c>
      <c r="D1099" s="2" t="s">
        <v>5</v>
      </c>
      <c r="E1099" s="2" t="s">
        <v>57</v>
      </c>
      <c r="F1099" s="2" t="s">
        <v>4</v>
      </c>
      <c r="G1099" s="2" t="s">
        <v>55</v>
      </c>
      <c r="H1099" s="2">
        <v>1</v>
      </c>
      <c r="I1099" s="2">
        <v>10</v>
      </c>
      <c r="J1099" s="2" t="s">
        <v>122</v>
      </c>
      <c r="K1099" s="2" t="s">
        <v>70</v>
      </c>
      <c r="L1099" s="2" t="s">
        <v>11</v>
      </c>
      <c r="M1099" s="2" t="s">
        <v>39</v>
      </c>
      <c r="N1099" s="2" t="s">
        <v>12</v>
      </c>
      <c r="O1099" s="2" t="s">
        <v>33</v>
      </c>
    </row>
    <row r="1100" spans="1:15" x14ac:dyDescent="0.35">
      <c r="A1100" s="4">
        <v>44310</v>
      </c>
      <c r="B1100" s="2" t="s">
        <v>18</v>
      </c>
      <c r="C1100" s="2" t="s">
        <v>114</v>
      </c>
      <c r="D1100" s="2" t="s">
        <v>5</v>
      </c>
      <c r="E1100" s="2" t="s">
        <v>57</v>
      </c>
      <c r="F1100" s="2" t="s">
        <v>4</v>
      </c>
      <c r="G1100" s="2" t="s">
        <v>55</v>
      </c>
      <c r="H1100" s="2">
        <v>1</v>
      </c>
      <c r="I1100" s="2">
        <v>11</v>
      </c>
      <c r="J1100" s="2" t="s">
        <v>122</v>
      </c>
      <c r="K1100" s="2" t="s">
        <v>70</v>
      </c>
      <c r="L1100" s="2" t="s">
        <v>11</v>
      </c>
      <c r="M1100" s="2" t="s">
        <v>39</v>
      </c>
      <c r="N1100" s="2" t="s">
        <v>12</v>
      </c>
      <c r="O1100" s="2" t="s">
        <v>33</v>
      </c>
    </row>
    <row r="1101" spans="1:15" x14ac:dyDescent="0.35">
      <c r="A1101" s="4">
        <v>44310</v>
      </c>
      <c r="B1101" s="2" t="s">
        <v>18</v>
      </c>
      <c r="C1101" s="2" t="s">
        <v>114</v>
      </c>
      <c r="D1101" s="2" t="s">
        <v>5</v>
      </c>
      <c r="E1101" s="2" t="s">
        <v>57</v>
      </c>
      <c r="F1101" s="2" t="s">
        <v>4</v>
      </c>
      <c r="G1101" s="2" t="s">
        <v>55</v>
      </c>
      <c r="H1101" s="2">
        <v>1</v>
      </c>
      <c r="I1101" s="2">
        <v>12</v>
      </c>
      <c r="J1101" s="2" t="s">
        <v>122</v>
      </c>
      <c r="K1101" s="2" t="s">
        <v>70</v>
      </c>
      <c r="L1101" s="2" t="s">
        <v>11</v>
      </c>
      <c r="M1101" s="2" t="s">
        <v>39</v>
      </c>
      <c r="N1101" s="2" t="s">
        <v>12</v>
      </c>
      <c r="O1101" s="2" t="s">
        <v>33</v>
      </c>
    </row>
    <row r="1102" spans="1:15" x14ac:dyDescent="0.35">
      <c r="A1102" s="4">
        <v>44310</v>
      </c>
      <c r="B1102" s="2" t="s">
        <v>18</v>
      </c>
      <c r="C1102" s="2" t="s">
        <v>114</v>
      </c>
      <c r="D1102" s="2" t="s">
        <v>5</v>
      </c>
      <c r="E1102" s="2" t="s">
        <v>57</v>
      </c>
      <c r="F1102" s="2" t="s">
        <v>4</v>
      </c>
      <c r="G1102" s="2" t="s">
        <v>55</v>
      </c>
      <c r="H1102" s="2">
        <v>1</v>
      </c>
      <c r="I1102" s="2">
        <v>13</v>
      </c>
      <c r="J1102" s="2" t="s">
        <v>122</v>
      </c>
      <c r="K1102" s="2" t="s">
        <v>70</v>
      </c>
      <c r="L1102" s="2" t="s">
        <v>11</v>
      </c>
      <c r="M1102" s="2">
        <v>1</v>
      </c>
      <c r="N1102" s="2" t="s">
        <v>12</v>
      </c>
      <c r="O1102" s="2" t="s">
        <v>33</v>
      </c>
    </row>
    <row r="1103" spans="1:15" x14ac:dyDescent="0.35">
      <c r="A1103" s="4">
        <v>44310</v>
      </c>
      <c r="B1103" s="2" t="s">
        <v>18</v>
      </c>
      <c r="C1103" s="2" t="s">
        <v>114</v>
      </c>
      <c r="D1103" s="2" t="s">
        <v>5</v>
      </c>
      <c r="E1103" s="2" t="s">
        <v>57</v>
      </c>
      <c r="F1103" s="2" t="s">
        <v>4</v>
      </c>
      <c r="G1103" s="2" t="s">
        <v>55</v>
      </c>
      <c r="H1103" s="2">
        <v>1</v>
      </c>
      <c r="I1103" s="2">
        <v>14</v>
      </c>
      <c r="J1103" s="2" t="s">
        <v>122</v>
      </c>
      <c r="K1103" s="2" t="s">
        <v>70</v>
      </c>
      <c r="L1103" s="2" t="s">
        <v>12</v>
      </c>
      <c r="M1103" s="2">
        <v>1</v>
      </c>
      <c r="N1103" s="2" t="s">
        <v>12</v>
      </c>
      <c r="O1103" s="2" t="s">
        <v>34</v>
      </c>
    </row>
    <row r="1104" spans="1:15" x14ac:dyDescent="0.35">
      <c r="A1104" s="4">
        <v>44310</v>
      </c>
      <c r="B1104" s="2" t="s">
        <v>18</v>
      </c>
      <c r="C1104" s="2" t="s">
        <v>114</v>
      </c>
      <c r="D1104" s="2" t="s">
        <v>5</v>
      </c>
      <c r="E1104" s="2" t="s">
        <v>57</v>
      </c>
      <c r="F1104" s="2" t="s">
        <v>4</v>
      </c>
      <c r="G1104" s="2" t="s">
        <v>55</v>
      </c>
      <c r="H1104" s="2">
        <v>1</v>
      </c>
      <c r="I1104" s="2">
        <v>15</v>
      </c>
      <c r="J1104" s="2" t="s">
        <v>122</v>
      </c>
      <c r="K1104" s="2" t="s">
        <v>70</v>
      </c>
      <c r="L1104" s="2" t="s">
        <v>12</v>
      </c>
      <c r="M1104" s="2" t="s">
        <v>39</v>
      </c>
      <c r="N1104" s="2" t="s">
        <v>11</v>
      </c>
      <c r="O1104" s="2" t="s">
        <v>33</v>
      </c>
    </row>
    <row r="1105" spans="1:15" x14ac:dyDescent="0.35">
      <c r="A1105" s="4">
        <v>44310</v>
      </c>
      <c r="B1105" s="2" t="s">
        <v>18</v>
      </c>
      <c r="C1105" s="2" t="s">
        <v>114</v>
      </c>
      <c r="D1105" s="2" t="s">
        <v>5</v>
      </c>
      <c r="E1105" s="2" t="s">
        <v>57</v>
      </c>
      <c r="F1105" s="2" t="s">
        <v>4</v>
      </c>
      <c r="G1105" s="2" t="s">
        <v>55</v>
      </c>
      <c r="H1105" s="2">
        <v>1</v>
      </c>
      <c r="I1105" s="2">
        <v>16</v>
      </c>
      <c r="J1105" s="2" t="s">
        <v>122</v>
      </c>
      <c r="K1105" s="2" t="s">
        <v>70</v>
      </c>
      <c r="L1105" s="2" t="s">
        <v>12</v>
      </c>
      <c r="M1105" s="2">
        <v>1</v>
      </c>
      <c r="N1105" s="2" t="s">
        <v>11</v>
      </c>
      <c r="O1105" s="2" t="s">
        <v>33</v>
      </c>
    </row>
    <row r="1106" spans="1:15" x14ac:dyDescent="0.35">
      <c r="A1106" s="4">
        <v>44310</v>
      </c>
      <c r="B1106" s="2" t="s">
        <v>18</v>
      </c>
      <c r="C1106" s="2" t="s">
        <v>114</v>
      </c>
      <c r="D1106" s="2" t="s">
        <v>5</v>
      </c>
      <c r="E1106" s="2" t="s">
        <v>57</v>
      </c>
      <c r="F1106" s="2" t="s">
        <v>4</v>
      </c>
      <c r="G1106" s="2" t="s">
        <v>55</v>
      </c>
      <c r="H1106" s="2">
        <v>1</v>
      </c>
      <c r="I1106" s="2">
        <v>17</v>
      </c>
      <c r="J1106" s="2" t="s">
        <v>122</v>
      </c>
      <c r="K1106" s="2" t="s">
        <v>70</v>
      </c>
      <c r="L1106" s="2" t="s">
        <v>12</v>
      </c>
      <c r="M1106" s="2">
        <v>2</v>
      </c>
      <c r="N1106" s="2" t="s">
        <v>12</v>
      </c>
      <c r="O1106" s="2" t="s">
        <v>34</v>
      </c>
    </row>
    <row r="1107" spans="1:15" x14ac:dyDescent="0.35">
      <c r="A1107" s="4">
        <v>44310</v>
      </c>
      <c r="B1107" s="2" t="s">
        <v>18</v>
      </c>
      <c r="C1107" s="2" t="s">
        <v>114</v>
      </c>
      <c r="D1107" s="2" t="s">
        <v>5</v>
      </c>
      <c r="E1107" s="2" t="s">
        <v>57</v>
      </c>
      <c r="F1107" s="2" t="s">
        <v>4</v>
      </c>
      <c r="G1107" s="2" t="s">
        <v>55</v>
      </c>
      <c r="H1107" s="2">
        <v>1</v>
      </c>
      <c r="I1107" s="2">
        <v>18</v>
      </c>
      <c r="J1107" s="2" t="s">
        <v>122</v>
      </c>
      <c r="K1107" s="2" t="s">
        <v>70</v>
      </c>
      <c r="L1107" s="2" t="s">
        <v>11</v>
      </c>
      <c r="M1107" s="2">
        <v>1</v>
      </c>
      <c r="N1107" s="2" t="s">
        <v>11</v>
      </c>
      <c r="O1107" s="2" t="s">
        <v>34</v>
      </c>
    </row>
    <row r="1108" spans="1:15" x14ac:dyDescent="0.35">
      <c r="A1108" s="4">
        <v>44310</v>
      </c>
      <c r="B1108" s="2" t="s">
        <v>18</v>
      </c>
      <c r="C1108" s="2" t="s">
        <v>114</v>
      </c>
      <c r="D1108" s="2" t="s">
        <v>5</v>
      </c>
      <c r="E1108" s="2" t="s">
        <v>57</v>
      </c>
      <c r="F1108" s="2" t="s">
        <v>4</v>
      </c>
      <c r="G1108" s="2" t="s">
        <v>55</v>
      </c>
      <c r="H1108" s="2">
        <v>1</v>
      </c>
      <c r="I1108" s="2">
        <v>19</v>
      </c>
      <c r="J1108" s="2" t="s">
        <v>122</v>
      </c>
      <c r="K1108" s="2" t="s">
        <v>70</v>
      </c>
      <c r="L1108" s="2" t="s">
        <v>11</v>
      </c>
      <c r="M1108" s="2">
        <v>1</v>
      </c>
      <c r="N1108" s="2" t="s">
        <v>11</v>
      </c>
      <c r="O1108" s="2" t="s">
        <v>34</v>
      </c>
    </row>
    <row r="1109" spans="1:15" x14ac:dyDescent="0.35">
      <c r="A1109" s="4">
        <v>44310</v>
      </c>
      <c r="B1109" s="2" t="s">
        <v>18</v>
      </c>
      <c r="C1109" s="2" t="s">
        <v>114</v>
      </c>
      <c r="D1109" s="2" t="s">
        <v>5</v>
      </c>
      <c r="E1109" s="2" t="s">
        <v>57</v>
      </c>
      <c r="F1109" s="2" t="s">
        <v>4</v>
      </c>
      <c r="G1109" s="2" t="s">
        <v>55</v>
      </c>
      <c r="H1109" s="2">
        <v>1</v>
      </c>
      <c r="I1109" s="2">
        <v>20</v>
      </c>
      <c r="J1109" s="2" t="s">
        <v>122</v>
      </c>
      <c r="K1109" s="2" t="s">
        <v>70</v>
      </c>
      <c r="L1109" s="2" t="s">
        <v>11</v>
      </c>
      <c r="M1109" s="2" t="s">
        <v>39</v>
      </c>
      <c r="N1109" s="2" t="s">
        <v>12</v>
      </c>
      <c r="O1109" s="2" t="s">
        <v>33</v>
      </c>
    </row>
    <row r="1110" spans="1:15" x14ac:dyDescent="0.35">
      <c r="A1110" s="4">
        <v>44310</v>
      </c>
      <c r="B1110" s="2" t="s">
        <v>18</v>
      </c>
      <c r="C1110" s="2" t="s">
        <v>114</v>
      </c>
      <c r="D1110" s="2" t="s">
        <v>5</v>
      </c>
      <c r="E1110" s="2" t="s">
        <v>57</v>
      </c>
      <c r="F1110" s="2" t="s">
        <v>4</v>
      </c>
      <c r="G1110" s="2" t="s">
        <v>55</v>
      </c>
      <c r="H1110" s="2">
        <v>2</v>
      </c>
      <c r="I1110" s="2">
        <v>1</v>
      </c>
      <c r="J1110" s="2" t="s">
        <v>122</v>
      </c>
      <c r="K1110" s="2" t="s">
        <v>70</v>
      </c>
      <c r="L1110" s="2" t="s">
        <v>12</v>
      </c>
      <c r="M1110" s="2">
        <v>2</v>
      </c>
      <c r="N1110" s="2" t="s">
        <v>11</v>
      </c>
      <c r="O1110" s="2" t="s">
        <v>34</v>
      </c>
    </row>
    <row r="1111" spans="1:15" x14ac:dyDescent="0.35">
      <c r="A1111" s="4">
        <v>44310</v>
      </c>
      <c r="B1111" s="2" t="s">
        <v>18</v>
      </c>
      <c r="C1111" s="2" t="s">
        <v>114</v>
      </c>
      <c r="D1111" s="2" t="s">
        <v>5</v>
      </c>
      <c r="E1111" s="2" t="s">
        <v>57</v>
      </c>
      <c r="F1111" s="2" t="s">
        <v>4</v>
      </c>
      <c r="G1111" s="2" t="s">
        <v>55</v>
      </c>
      <c r="H1111" s="2">
        <v>2</v>
      </c>
      <c r="I1111" s="2">
        <v>2</v>
      </c>
      <c r="J1111" s="2" t="s">
        <v>122</v>
      </c>
      <c r="K1111" s="2" t="s">
        <v>70</v>
      </c>
      <c r="L1111" s="2" t="s">
        <v>12</v>
      </c>
      <c r="M1111" s="2">
        <v>2</v>
      </c>
      <c r="N1111" s="2" t="s">
        <v>11</v>
      </c>
      <c r="O1111" s="2" t="s">
        <v>34</v>
      </c>
    </row>
    <row r="1112" spans="1:15" x14ac:dyDescent="0.35">
      <c r="A1112" s="4">
        <v>44310</v>
      </c>
      <c r="B1112" s="2" t="s">
        <v>18</v>
      </c>
      <c r="C1112" s="2" t="s">
        <v>114</v>
      </c>
      <c r="D1112" s="2" t="s">
        <v>5</v>
      </c>
      <c r="E1112" s="2" t="s">
        <v>57</v>
      </c>
      <c r="F1112" s="2" t="s">
        <v>4</v>
      </c>
      <c r="G1112" s="2" t="s">
        <v>55</v>
      </c>
      <c r="H1112" s="2">
        <v>2</v>
      </c>
      <c r="I1112" s="2">
        <v>3</v>
      </c>
      <c r="J1112" s="2" t="s">
        <v>122</v>
      </c>
      <c r="K1112" s="2" t="s">
        <v>70</v>
      </c>
      <c r="L1112" s="2" t="s">
        <v>12</v>
      </c>
      <c r="M1112" s="2">
        <v>2</v>
      </c>
      <c r="N1112" s="2" t="s">
        <v>11</v>
      </c>
      <c r="O1112" s="2" t="s">
        <v>35</v>
      </c>
    </row>
    <row r="1113" spans="1:15" x14ac:dyDescent="0.35">
      <c r="A1113" s="4">
        <v>44310</v>
      </c>
      <c r="B1113" s="2" t="s">
        <v>18</v>
      </c>
      <c r="C1113" s="2" t="s">
        <v>114</v>
      </c>
      <c r="D1113" s="2" t="s">
        <v>5</v>
      </c>
      <c r="E1113" s="2" t="s">
        <v>57</v>
      </c>
      <c r="F1113" s="2" t="s">
        <v>4</v>
      </c>
      <c r="G1113" s="2" t="s">
        <v>55</v>
      </c>
      <c r="H1113" s="2">
        <v>2</v>
      </c>
      <c r="I1113" s="2">
        <v>4</v>
      </c>
      <c r="J1113" s="2" t="s">
        <v>122</v>
      </c>
      <c r="K1113" s="2" t="s">
        <v>70</v>
      </c>
      <c r="L1113" s="2" t="s">
        <v>12</v>
      </c>
      <c r="M1113" s="2">
        <v>1</v>
      </c>
      <c r="N1113" s="2" t="s">
        <v>12</v>
      </c>
      <c r="O1113" s="2" t="s">
        <v>35</v>
      </c>
    </row>
    <row r="1114" spans="1:15" x14ac:dyDescent="0.35">
      <c r="A1114" s="4">
        <v>44310</v>
      </c>
      <c r="B1114" s="2" t="s">
        <v>18</v>
      </c>
      <c r="C1114" s="2" t="s">
        <v>114</v>
      </c>
      <c r="D1114" s="2" t="s">
        <v>5</v>
      </c>
      <c r="E1114" s="2" t="s">
        <v>57</v>
      </c>
      <c r="F1114" s="2" t="s">
        <v>4</v>
      </c>
      <c r="G1114" s="2" t="s">
        <v>55</v>
      </c>
      <c r="H1114" s="2">
        <v>2</v>
      </c>
      <c r="I1114" s="2">
        <v>5</v>
      </c>
      <c r="J1114" s="2" t="s">
        <v>122</v>
      </c>
      <c r="K1114" s="2" t="s">
        <v>70</v>
      </c>
      <c r="L1114" s="2" t="s">
        <v>11</v>
      </c>
      <c r="M1114" s="2">
        <v>1</v>
      </c>
      <c r="N1114" s="2" t="s">
        <v>11</v>
      </c>
      <c r="O1114" s="2" t="s">
        <v>35</v>
      </c>
    </row>
    <row r="1115" spans="1:15" x14ac:dyDescent="0.35">
      <c r="A1115" s="4">
        <v>44310</v>
      </c>
      <c r="B1115" s="2" t="s">
        <v>18</v>
      </c>
      <c r="C1115" s="2" t="s">
        <v>114</v>
      </c>
      <c r="D1115" s="2" t="s">
        <v>5</v>
      </c>
      <c r="E1115" s="2" t="s">
        <v>57</v>
      </c>
      <c r="F1115" s="2" t="s">
        <v>4</v>
      </c>
      <c r="G1115" s="2" t="s">
        <v>55</v>
      </c>
      <c r="H1115" s="2">
        <v>2</v>
      </c>
      <c r="I1115" s="2">
        <v>6</v>
      </c>
      <c r="J1115" s="2" t="s">
        <v>122</v>
      </c>
      <c r="K1115" s="2" t="s">
        <v>70</v>
      </c>
      <c r="L1115" s="2" t="s">
        <v>11</v>
      </c>
      <c r="M1115" s="2" t="s">
        <v>39</v>
      </c>
      <c r="N1115" s="2" t="s">
        <v>12</v>
      </c>
      <c r="O1115" s="2" t="s">
        <v>33</v>
      </c>
    </row>
    <row r="1116" spans="1:15" x14ac:dyDescent="0.35">
      <c r="A1116" s="4">
        <v>44310</v>
      </c>
      <c r="B1116" s="2" t="s">
        <v>18</v>
      </c>
      <c r="C1116" s="2" t="s">
        <v>114</v>
      </c>
      <c r="D1116" s="2" t="s">
        <v>5</v>
      </c>
      <c r="E1116" s="2" t="s">
        <v>57</v>
      </c>
      <c r="F1116" s="2" t="s">
        <v>4</v>
      </c>
      <c r="G1116" s="2" t="s">
        <v>55</v>
      </c>
      <c r="H1116" s="2">
        <v>2</v>
      </c>
      <c r="I1116" s="2">
        <v>7</v>
      </c>
      <c r="J1116" s="2" t="s">
        <v>122</v>
      </c>
      <c r="K1116" s="2" t="s">
        <v>70</v>
      </c>
      <c r="L1116" s="2" t="s">
        <v>11</v>
      </c>
      <c r="M1116" s="2" t="s">
        <v>39</v>
      </c>
      <c r="N1116" s="2" t="s">
        <v>12</v>
      </c>
      <c r="O1116" s="2" t="s">
        <v>33</v>
      </c>
    </row>
    <row r="1117" spans="1:15" hidden="1" x14ac:dyDescent="0.35">
      <c r="A1117" s="4">
        <v>44310</v>
      </c>
      <c r="B1117" s="2" t="s">
        <v>18</v>
      </c>
      <c r="C1117" s="2" t="s">
        <v>114</v>
      </c>
      <c r="D1117" s="2" t="s">
        <v>5</v>
      </c>
      <c r="E1117" s="2" t="s">
        <v>57</v>
      </c>
      <c r="F1117" s="2" t="s">
        <v>4</v>
      </c>
      <c r="G1117" s="2" t="s">
        <v>55</v>
      </c>
      <c r="H1117" s="2">
        <v>2</v>
      </c>
      <c r="I1117" s="2">
        <v>8</v>
      </c>
      <c r="J1117" s="2" t="s">
        <v>122</v>
      </c>
      <c r="K1117" s="2" t="s">
        <v>70</v>
      </c>
      <c r="L1117" s="2" t="s">
        <v>11</v>
      </c>
      <c r="M1117" s="2">
        <v>1</v>
      </c>
      <c r="N1117" s="2" t="s">
        <v>40</v>
      </c>
      <c r="O1117" s="2" t="s">
        <v>40</v>
      </c>
    </row>
    <row r="1118" spans="1:15" x14ac:dyDescent="0.35">
      <c r="A1118" s="4">
        <v>44310</v>
      </c>
      <c r="B1118" s="2" t="s">
        <v>18</v>
      </c>
      <c r="C1118" s="2" t="s">
        <v>114</v>
      </c>
      <c r="D1118" s="2" t="s">
        <v>5</v>
      </c>
      <c r="E1118" s="2" t="s">
        <v>57</v>
      </c>
      <c r="F1118" s="2" t="s">
        <v>4</v>
      </c>
      <c r="G1118" s="2" t="s">
        <v>55</v>
      </c>
      <c r="H1118" s="2">
        <v>2</v>
      </c>
      <c r="I1118" s="2">
        <v>9</v>
      </c>
      <c r="J1118" s="2" t="s">
        <v>122</v>
      </c>
      <c r="K1118" s="2" t="s">
        <v>70</v>
      </c>
      <c r="L1118" s="2" t="s">
        <v>11</v>
      </c>
      <c r="M1118" s="2">
        <v>2</v>
      </c>
      <c r="N1118" s="2" t="s">
        <v>11</v>
      </c>
      <c r="O1118" s="2" t="s">
        <v>33</v>
      </c>
    </row>
    <row r="1119" spans="1:15" x14ac:dyDescent="0.35">
      <c r="A1119" s="4">
        <v>44310</v>
      </c>
      <c r="B1119" s="2" t="s">
        <v>18</v>
      </c>
      <c r="C1119" s="2" t="s">
        <v>114</v>
      </c>
      <c r="D1119" s="2" t="s">
        <v>5</v>
      </c>
      <c r="E1119" s="2" t="s">
        <v>57</v>
      </c>
      <c r="F1119" s="2" t="s">
        <v>4</v>
      </c>
      <c r="G1119" s="2" t="s">
        <v>55</v>
      </c>
      <c r="H1119" s="2">
        <v>2</v>
      </c>
      <c r="I1119" s="2">
        <v>10</v>
      </c>
      <c r="J1119" s="2" t="s">
        <v>122</v>
      </c>
      <c r="K1119" s="2" t="s">
        <v>70</v>
      </c>
      <c r="L1119" s="2" t="s">
        <v>12</v>
      </c>
      <c r="M1119" s="2">
        <v>2</v>
      </c>
      <c r="N1119" s="2" t="s">
        <v>12</v>
      </c>
      <c r="O1119" s="2" t="s">
        <v>33</v>
      </c>
    </row>
    <row r="1120" spans="1:15" hidden="1" x14ac:dyDescent="0.35">
      <c r="A1120" s="4">
        <v>44310</v>
      </c>
      <c r="B1120" s="2" t="s">
        <v>18</v>
      </c>
      <c r="C1120" s="2" t="s">
        <v>114</v>
      </c>
      <c r="D1120" s="2" t="s">
        <v>5</v>
      </c>
      <c r="E1120" s="2" t="s">
        <v>57</v>
      </c>
      <c r="F1120" s="2" t="s">
        <v>4</v>
      </c>
      <c r="G1120" s="2" t="s">
        <v>55</v>
      </c>
      <c r="H1120" s="2">
        <v>2</v>
      </c>
      <c r="I1120" s="2">
        <v>11</v>
      </c>
      <c r="J1120" s="2" t="s">
        <v>122</v>
      </c>
      <c r="K1120" s="2" t="s">
        <v>70</v>
      </c>
      <c r="L1120" s="2" t="s">
        <v>12</v>
      </c>
      <c r="M1120" s="2">
        <v>2</v>
      </c>
      <c r="N1120" s="2" t="s">
        <v>40</v>
      </c>
      <c r="O1120" s="2" t="s">
        <v>40</v>
      </c>
    </row>
    <row r="1121" spans="1:15" x14ac:dyDescent="0.35">
      <c r="A1121" s="4">
        <v>44310</v>
      </c>
      <c r="B1121" s="2" t="s">
        <v>18</v>
      </c>
      <c r="C1121" s="2" t="s">
        <v>114</v>
      </c>
      <c r="D1121" s="2" t="s">
        <v>5</v>
      </c>
      <c r="E1121" s="2" t="s">
        <v>57</v>
      </c>
      <c r="F1121" s="2" t="s">
        <v>4</v>
      </c>
      <c r="G1121" s="2" t="s">
        <v>55</v>
      </c>
      <c r="H1121" s="2">
        <v>2</v>
      </c>
      <c r="I1121" s="2">
        <v>12</v>
      </c>
      <c r="J1121" s="2" t="s">
        <v>122</v>
      </c>
      <c r="K1121" s="2" t="s">
        <v>70</v>
      </c>
      <c r="L1121" s="2" t="s">
        <v>12</v>
      </c>
      <c r="M1121" s="2">
        <v>1</v>
      </c>
      <c r="N1121" s="2" t="s">
        <v>12</v>
      </c>
      <c r="O1121" s="2" t="s">
        <v>34</v>
      </c>
    </row>
    <row r="1122" spans="1:15" x14ac:dyDescent="0.35">
      <c r="A1122" s="4">
        <v>44310</v>
      </c>
      <c r="B1122" s="2" t="s">
        <v>18</v>
      </c>
      <c r="C1122" s="2" t="s">
        <v>114</v>
      </c>
      <c r="D1122" s="2" t="s">
        <v>5</v>
      </c>
      <c r="E1122" s="2" t="s">
        <v>57</v>
      </c>
      <c r="F1122" s="2" t="s">
        <v>4</v>
      </c>
      <c r="G1122" s="2" t="s">
        <v>55</v>
      </c>
      <c r="H1122" s="2">
        <v>2</v>
      </c>
      <c r="I1122" s="2">
        <v>13</v>
      </c>
      <c r="J1122" s="2" t="s">
        <v>122</v>
      </c>
      <c r="K1122" s="2" t="s">
        <v>70</v>
      </c>
      <c r="L1122" s="2" t="s">
        <v>12</v>
      </c>
      <c r="M1122" s="2">
        <v>1</v>
      </c>
      <c r="N1122" s="2" t="s">
        <v>11</v>
      </c>
      <c r="O1122" s="2" t="s">
        <v>33</v>
      </c>
    </row>
    <row r="1123" spans="1:15" x14ac:dyDescent="0.35">
      <c r="A1123" s="4">
        <v>44310</v>
      </c>
      <c r="B1123" s="2" t="s">
        <v>18</v>
      </c>
      <c r="C1123" s="2" t="s">
        <v>114</v>
      </c>
      <c r="D1123" s="2" t="s">
        <v>5</v>
      </c>
      <c r="E1123" s="2" t="s">
        <v>57</v>
      </c>
      <c r="F1123" s="2" t="s">
        <v>4</v>
      </c>
      <c r="G1123" s="2" t="s">
        <v>55</v>
      </c>
      <c r="H1123" s="2">
        <v>2</v>
      </c>
      <c r="I1123" s="2">
        <v>14</v>
      </c>
      <c r="J1123" s="2" t="s">
        <v>122</v>
      </c>
      <c r="K1123" s="2" t="s">
        <v>70</v>
      </c>
      <c r="L1123" s="2" t="s">
        <v>12</v>
      </c>
      <c r="M1123" s="2">
        <v>2</v>
      </c>
      <c r="N1123" s="2" t="s">
        <v>12</v>
      </c>
      <c r="O1123" s="2" t="s">
        <v>33</v>
      </c>
    </row>
    <row r="1124" spans="1:15" x14ac:dyDescent="0.35">
      <c r="A1124" s="4">
        <v>44310</v>
      </c>
      <c r="B1124" s="2" t="s">
        <v>18</v>
      </c>
      <c r="C1124" s="2" t="s">
        <v>114</v>
      </c>
      <c r="D1124" s="2" t="s">
        <v>5</v>
      </c>
      <c r="E1124" s="2" t="s">
        <v>57</v>
      </c>
      <c r="F1124" s="2" t="s">
        <v>4</v>
      </c>
      <c r="G1124" s="2" t="s">
        <v>55</v>
      </c>
      <c r="H1124" s="2">
        <v>2</v>
      </c>
      <c r="I1124" s="2">
        <v>15</v>
      </c>
      <c r="J1124" s="2" t="s">
        <v>122</v>
      </c>
      <c r="K1124" s="2" t="s">
        <v>70</v>
      </c>
      <c r="L1124" s="2" t="s">
        <v>11</v>
      </c>
      <c r="M1124" s="2">
        <v>1</v>
      </c>
      <c r="N1124" s="2" t="s">
        <v>11</v>
      </c>
      <c r="O1124" s="2" t="s">
        <v>35</v>
      </c>
    </row>
    <row r="1125" spans="1:15" x14ac:dyDescent="0.35">
      <c r="A1125" s="4">
        <v>44310</v>
      </c>
      <c r="B1125" s="2" t="s">
        <v>18</v>
      </c>
      <c r="C1125" s="2" t="s">
        <v>114</v>
      </c>
      <c r="D1125" s="2" t="s">
        <v>5</v>
      </c>
      <c r="E1125" s="2" t="s">
        <v>57</v>
      </c>
      <c r="F1125" s="2" t="s">
        <v>4</v>
      </c>
      <c r="G1125" s="2" t="s">
        <v>55</v>
      </c>
      <c r="H1125" s="2">
        <v>2</v>
      </c>
      <c r="I1125" s="2">
        <v>16</v>
      </c>
      <c r="J1125" s="2" t="s">
        <v>122</v>
      </c>
      <c r="K1125" s="2" t="s">
        <v>70</v>
      </c>
      <c r="L1125" s="2" t="s">
        <v>11</v>
      </c>
      <c r="M1125" s="2">
        <v>2</v>
      </c>
      <c r="N1125" s="2" t="s">
        <v>12</v>
      </c>
      <c r="O1125" s="2" t="s">
        <v>35</v>
      </c>
    </row>
    <row r="1126" spans="1:15" x14ac:dyDescent="0.35">
      <c r="A1126" s="4">
        <v>44310</v>
      </c>
      <c r="B1126" s="2" t="s">
        <v>18</v>
      </c>
      <c r="C1126" s="2" t="s">
        <v>114</v>
      </c>
      <c r="D1126" s="2" t="s">
        <v>5</v>
      </c>
      <c r="E1126" s="2" t="s">
        <v>57</v>
      </c>
      <c r="F1126" s="2" t="s">
        <v>4</v>
      </c>
      <c r="G1126" s="2" t="s">
        <v>55</v>
      </c>
      <c r="H1126" s="2">
        <v>2</v>
      </c>
      <c r="I1126" s="2">
        <v>17</v>
      </c>
      <c r="J1126" s="2" t="s">
        <v>122</v>
      </c>
      <c r="K1126" s="2" t="s">
        <v>70</v>
      </c>
      <c r="L1126" s="2" t="s">
        <v>11</v>
      </c>
      <c r="M1126" s="2">
        <v>1</v>
      </c>
      <c r="N1126" s="2" t="s">
        <v>11</v>
      </c>
      <c r="O1126" s="2" t="s">
        <v>35</v>
      </c>
    </row>
    <row r="1127" spans="1:15" x14ac:dyDescent="0.35">
      <c r="A1127" s="4">
        <v>44310</v>
      </c>
      <c r="B1127" s="2" t="s">
        <v>18</v>
      </c>
      <c r="C1127" s="2" t="s">
        <v>114</v>
      </c>
      <c r="D1127" s="2" t="s">
        <v>5</v>
      </c>
      <c r="E1127" s="2" t="s">
        <v>57</v>
      </c>
      <c r="F1127" s="2" t="s">
        <v>4</v>
      </c>
      <c r="G1127" s="2" t="s">
        <v>55</v>
      </c>
      <c r="H1127" s="2">
        <v>2</v>
      </c>
      <c r="I1127" s="2">
        <v>18</v>
      </c>
      <c r="J1127" s="2" t="s">
        <v>122</v>
      </c>
      <c r="K1127" s="2" t="s">
        <v>70</v>
      </c>
      <c r="L1127" s="2" t="s">
        <v>11</v>
      </c>
      <c r="M1127" s="2">
        <v>2</v>
      </c>
      <c r="N1127" s="2" t="s">
        <v>11</v>
      </c>
      <c r="O1127" s="2" t="s">
        <v>33</v>
      </c>
    </row>
    <row r="1128" spans="1:15" x14ac:dyDescent="0.35">
      <c r="A1128" s="4">
        <v>44310</v>
      </c>
      <c r="B1128" s="2" t="s">
        <v>18</v>
      </c>
      <c r="C1128" s="2" t="s">
        <v>114</v>
      </c>
      <c r="D1128" s="2" t="s">
        <v>5</v>
      </c>
      <c r="E1128" s="2" t="s">
        <v>57</v>
      </c>
      <c r="F1128" s="2" t="s">
        <v>4</v>
      </c>
      <c r="G1128" s="2" t="s">
        <v>55</v>
      </c>
      <c r="H1128" s="2">
        <v>2</v>
      </c>
      <c r="I1128" s="2">
        <v>19</v>
      </c>
      <c r="J1128" s="2" t="s">
        <v>122</v>
      </c>
      <c r="K1128" s="2" t="s">
        <v>70</v>
      </c>
      <c r="L1128" s="2" t="s">
        <v>12</v>
      </c>
      <c r="M1128" s="2">
        <v>1</v>
      </c>
      <c r="N1128" s="2" t="s">
        <v>12</v>
      </c>
      <c r="O1128" s="2" t="s">
        <v>33</v>
      </c>
    </row>
    <row r="1129" spans="1:15" x14ac:dyDescent="0.35">
      <c r="A1129" s="4">
        <v>44310</v>
      </c>
      <c r="B1129" s="2" t="s">
        <v>18</v>
      </c>
      <c r="C1129" s="2" t="s">
        <v>114</v>
      </c>
      <c r="D1129" s="2" t="s">
        <v>5</v>
      </c>
      <c r="E1129" s="2" t="s">
        <v>57</v>
      </c>
      <c r="F1129" s="2" t="s">
        <v>4</v>
      </c>
      <c r="G1129" s="2" t="s">
        <v>55</v>
      </c>
      <c r="H1129" s="2">
        <v>2</v>
      </c>
      <c r="I1129" s="2">
        <v>20</v>
      </c>
      <c r="J1129" s="2" t="s">
        <v>122</v>
      </c>
      <c r="K1129" s="2" t="s">
        <v>70</v>
      </c>
      <c r="L1129" s="2" t="s">
        <v>12</v>
      </c>
      <c r="M1129" s="2">
        <v>2</v>
      </c>
      <c r="N1129" s="2" t="s">
        <v>11</v>
      </c>
      <c r="O1129" s="2" t="s">
        <v>33</v>
      </c>
    </row>
    <row r="1130" spans="1:15" x14ac:dyDescent="0.35">
      <c r="A1130" s="4">
        <v>44310</v>
      </c>
      <c r="B1130" s="2" t="s">
        <v>18</v>
      </c>
      <c r="C1130" s="2" t="s">
        <v>114</v>
      </c>
      <c r="D1130" s="2" t="s">
        <v>5</v>
      </c>
      <c r="E1130" s="2" t="s">
        <v>57</v>
      </c>
      <c r="F1130" s="2" t="s">
        <v>4</v>
      </c>
      <c r="G1130" s="2" t="s">
        <v>55</v>
      </c>
      <c r="H1130" s="2">
        <v>2</v>
      </c>
      <c r="I1130" s="2">
        <v>21</v>
      </c>
      <c r="J1130" s="2" t="s">
        <v>122</v>
      </c>
      <c r="K1130" s="2" t="s">
        <v>70</v>
      </c>
      <c r="L1130" s="2" t="s">
        <v>12</v>
      </c>
      <c r="M1130" s="2">
        <v>2</v>
      </c>
      <c r="N1130" s="2" t="s">
        <v>11</v>
      </c>
      <c r="O1130" s="2" t="s">
        <v>35</v>
      </c>
    </row>
    <row r="1131" spans="1:15" x14ac:dyDescent="0.35">
      <c r="A1131" s="4">
        <v>44310</v>
      </c>
      <c r="B1131" s="2" t="s">
        <v>18</v>
      </c>
      <c r="C1131" s="2" t="s">
        <v>114</v>
      </c>
      <c r="D1131" s="2" t="s">
        <v>5</v>
      </c>
      <c r="E1131" s="2" t="s">
        <v>57</v>
      </c>
      <c r="F1131" s="2" t="s">
        <v>4</v>
      </c>
      <c r="G1131" s="2" t="s">
        <v>55</v>
      </c>
      <c r="H1131" s="2">
        <v>3</v>
      </c>
      <c r="I1131" s="2">
        <v>1</v>
      </c>
      <c r="J1131" s="2" t="s">
        <v>122</v>
      </c>
      <c r="K1131" s="2" t="s">
        <v>70</v>
      </c>
      <c r="L1131" s="2" t="s">
        <v>12</v>
      </c>
      <c r="M1131" s="2">
        <v>2</v>
      </c>
      <c r="N1131" s="2" t="s">
        <v>12</v>
      </c>
      <c r="O1131" s="2" t="s">
        <v>33</v>
      </c>
    </row>
    <row r="1132" spans="1:15" x14ac:dyDescent="0.35">
      <c r="A1132" s="4">
        <v>44310</v>
      </c>
      <c r="B1132" s="2" t="s">
        <v>18</v>
      </c>
      <c r="C1132" s="2" t="s">
        <v>114</v>
      </c>
      <c r="D1132" s="2" t="s">
        <v>5</v>
      </c>
      <c r="E1132" s="2" t="s">
        <v>57</v>
      </c>
      <c r="F1132" s="2" t="s">
        <v>4</v>
      </c>
      <c r="G1132" s="2" t="s">
        <v>55</v>
      </c>
      <c r="H1132" s="2">
        <v>3</v>
      </c>
      <c r="I1132" s="2">
        <v>2</v>
      </c>
      <c r="J1132" s="2" t="s">
        <v>122</v>
      </c>
      <c r="K1132" s="2" t="s">
        <v>70</v>
      </c>
      <c r="L1132" s="2" t="s">
        <v>12</v>
      </c>
      <c r="M1132" s="2">
        <v>2</v>
      </c>
      <c r="N1132" s="2" t="s">
        <v>12</v>
      </c>
      <c r="O1132" s="2" t="s">
        <v>33</v>
      </c>
    </row>
    <row r="1133" spans="1:15" x14ac:dyDescent="0.35">
      <c r="A1133" s="4">
        <v>44310</v>
      </c>
      <c r="B1133" s="2" t="s">
        <v>18</v>
      </c>
      <c r="C1133" s="2" t="s">
        <v>114</v>
      </c>
      <c r="D1133" s="2" t="s">
        <v>5</v>
      </c>
      <c r="E1133" s="2" t="s">
        <v>57</v>
      </c>
      <c r="F1133" s="2" t="s">
        <v>4</v>
      </c>
      <c r="G1133" s="2" t="s">
        <v>55</v>
      </c>
      <c r="H1133" s="2">
        <v>3</v>
      </c>
      <c r="I1133" s="2">
        <v>3</v>
      </c>
      <c r="J1133" s="2" t="s">
        <v>122</v>
      </c>
      <c r="K1133" s="2" t="s">
        <v>70</v>
      </c>
      <c r="L1133" s="2" t="s">
        <v>12</v>
      </c>
      <c r="M1133" s="2">
        <v>1</v>
      </c>
      <c r="N1133" s="2" t="s">
        <v>12</v>
      </c>
      <c r="O1133" s="2" t="s">
        <v>34</v>
      </c>
    </row>
    <row r="1134" spans="1:15" x14ac:dyDescent="0.35">
      <c r="A1134" s="4">
        <v>44310</v>
      </c>
      <c r="B1134" s="2" t="s">
        <v>18</v>
      </c>
      <c r="C1134" s="2" t="s">
        <v>114</v>
      </c>
      <c r="D1134" s="2" t="s">
        <v>5</v>
      </c>
      <c r="E1134" s="2" t="s">
        <v>57</v>
      </c>
      <c r="F1134" s="2" t="s">
        <v>4</v>
      </c>
      <c r="G1134" s="2" t="s">
        <v>55</v>
      </c>
      <c r="H1134" s="2">
        <v>3</v>
      </c>
      <c r="I1134" s="2">
        <v>4</v>
      </c>
      <c r="J1134" s="2" t="s">
        <v>122</v>
      </c>
      <c r="K1134" s="2" t="s">
        <v>70</v>
      </c>
      <c r="L1134" s="2" t="s">
        <v>12</v>
      </c>
      <c r="M1134" s="2">
        <v>2</v>
      </c>
      <c r="N1134" s="2" t="s">
        <v>12</v>
      </c>
      <c r="O1134" s="2" t="s">
        <v>35</v>
      </c>
    </row>
    <row r="1135" spans="1:15" x14ac:dyDescent="0.35">
      <c r="A1135" s="4">
        <v>44310</v>
      </c>
      <c r="B1135" s="2" t="s">
        <v>18</v>
      </c>
      <c r="C1135" s="2" t="s">
        <v>114</v>
      </c>
      <c r="D1135" s="2" t="s">
        <v>5</v>
      </c>
      <c r="E1135" s="2" t="s">
        <v>57</v>
      </c>
      <c r="F1135" s="2" t="s">
        <v>4</v>
      </c>
      <c r="G1135" s="2" t="s">
        <v>55</v>
      </c>
      <c r="H1135" s="2">
        <v>3</v>
      </c>
      <c r="I1135" s="2">
        <v>5</v>
      </c>
      <c r="J1135" s="2" t="s">
        <v>122</v>
      </c>
      <c r="K1135" s="2" t="s">
        <v>70</v>
      </c>
      <c r="L1135" s="2" t="s">
        <v>11</v>
      </c>
      <c r="M1135" s="2">
        <v>1</v>
      </c>
      <c r="N1135" s="2" t="s">
        <v>12</v>
      </c>
      <c r="O1135" s="2" t="s">
        <v>35</v>
      </c>
    </row>
    <row r="1136" spans="1:15" x14ac:dyDescent="0.35">
      <c r="A1136" s="4">
        <v>44310</v>
      </c>
      <c r="B1136" s="2" t="s">
        <v>18</v>
      </c>
      <c r="C1136" s="2" t="s">
        <v>114</v>
      </c>
      <c r="D1136" s="2" t="s">
        <v>5</v>
      </c>
      <c r="E1136" s="2" t="s">
        <v>57</v>
      </c>
      <c r="F1136" s="2" t="s">
        <v>4</v>
      </c>
      <c r="G1136" s="2" t="s">
        <v>55</v>
      </c>
      <c r="H1136" s="2">
        <v>3</v>
      </c>
      <c r="I1136" s="2">
        <v>6</v>
      </c>
      <c r="J1136" s="2" t="s">
        <v>122</v>
      </c>
      <c r="K1136" s="2" t="s">
        <v>70</v>
      </c>
      <c r="L1136" s="2" t="s">
        <v>11</v>
      </c>
      <c r="M1136" s="2">
        <v>2</v>
      </c>
      <c r="N1136" s="2" t="s">
        <v>12</v>
      </c>
      <c r="O1136" s="2" t="s">
        <v>35</v>
      </c>
    </row>
    <row r="1137" spans="1:15" x14ac:dyDescent="0.35">
      <c r="A1137" s="4">
        <v>44310</v>
      </c>
      <c r="B1137" s="2" t="s">
        <v>18</v>
      </c>
      <c r="C1137" s="2" t="s">
        <v>114</v>
      </c>
      <c r="D1137" s="2" t="s">
        <v>5</v>
      </c>
      <c r="E1137" s="2" t="s">
        <v>57</v>
      </c>
      <c r="F1137" s="2" t="s">
        <v>4</v>
      </c>
      <c r="G1137" s="2" t="s">
        <v>55</v>
      </c>
      <c r="H1137" s="2">
        <v>3</v>
      </c>
      <c r="I1137" s="2">
        <v>7</v>
      </c>
      <c r="J1137" s="2" t="s">
        <v>122</v>
      </c>
      <c r="K1137" s="2" t="s">
        <v>70</v>
      </c>
      <c r="L1137" s="2" t="s">
        <v>11</v>
      </c>
      <c r="M1137" s="2" t="s">
        <v>39</v>
      </c>
      <c r="N1137" s="2" t="s">
        <v>12</v>
      </c>
      <c r="O1137" s="2" t="s">
        <v>33</v>
      </c>
    </row>
    <row r="1138" spans="1:15" x14ac:dyDescent="0.35">
      <c r="A1138" s="4">
        <v>44310</v>
      </c>
      <c r="B1138" s="2" t="s">
        <v>18</v>
      </c>
      <c r="C1138" s="2" t="s">
        <v>114</v>
      </c>
      <c r="D1138" s="2" t="s">
        <v>5</v>
      </c>
      <c r="E1138" s="2" t="s">
        <v>57</v>
      </c>
      <c r="F1138" s="2" t="s">
        <v>4</v>
      </c>
      <c r="G1138" s="2" t="s">
        <v>55</v>
      </c>
      <c r="H1138" s="2">
        <v>3</v>
      </c>
      <c r="I1138" s="2">
        <v>8</v>
      </c>
      <c r="J1138" s="2" t="s">
        <v>122</v>
      </c>
      <c r="K1138" s="2" t="s">
        <v>70</v>
      </c>
      <c r="L1138" s="2" t="s">
        <v>11</v>
      </c>
      <c r="M1138" s="2">
        <v>2</v>
      </c>
      <c r="N1138" s="2" t="s">
        <v>12</v>
      </c>
      <c r="O1138" s="2" t="s">
        <v>34</v>
      </c>
    </row>
    <row r="1139" spans="1:15" x14ac:dyDescent="0.35">
      <c r="A1139" s="4">
        <v>44310</v>
      </c>
      <c r="B1139" s="2" t="s">
        <v>18</v>
      </c>
      <c r="C1139" s="2" t="s">
        <v>114</v>
      </c>
      <c r="D1139" s="2" t="s">
        <v>5</v>
      </c>
      <c r="E1139" s="2" t="s">
        <v>57</v>
      </c>
      <c r="F1139" s="2" t="s">
        <v>4</v>
      </c>
      <c r="G1139" s="2" t="s">
        <v>55</v>
      </c>
      <c r="H1139" s="2">
        <v>3</v>
      </c>
      <c r="I1139" s="2">
        <v>9</v>
      </c>
      <c r="J1139" s="2" t="s">
        <v>122</v>
      </c>
      <c r="K1139" s="2" t="s">
        <v>70</v>
      </c>
      <c r="L1139" s="2" t="s">
        <v>12</v>
      </c>
      <c r="M1139" s="2">
        <v>2</v>
      </c>
      <c r="N1139" s="2" t="s">
        <v>12</v>
      </c>
      <c r="O1139" s="2" t="s">
        <v>35</v>
      </c>
    </row>
    <row r="1140" spans="1:15" x14ac:dyDescent="0.35">
      <c r="A1140" s="4">
        <v>44310</v>
      </c>
      <c r="B1140" s="2" t="s">
        <v>18</v>
      </c>
      <c r="C1140" s="2" t="s">
        <v>114</v>
      </c>
      <c r="D1140" s="2" t="s">
        <v>5</v>
      </c>
      <c r="E1140" s="2" t="s">
        <v>57</v>
      </c>
      <c r="F1140" s="2" t="s">
        <v>4</v>
      </c>
      <c r="G1140" s="2" t="s">
        <v>55</v>
      </c>
      <c r="H1140" s="2">
        <v>3</v>
      </c>
      <c r="I1140" s="2">
        <v>10</v>
      </c>
      <c r="J1140" s="2" t="s">
        <v>122</v>
      </c>
      <c r="K1140" s="2" t="s">
        <v>70</v>
      </c>
      <c r="L1140" s="2" t="s">
        <v>12</v>
      </c>
      <c r="M1140" s="2">
        <v>2</v>
      </c>
      <c r="N1140" s="2" t="s">
        <v>12</v>
      </c>
      <c r="O1140" s="2" t="s">
        <v>33</v>
      </c>
    </row>
    <row r="1141" spans="1:15" x14ac:dyDescent="0.35">
      <c r="A1141" s="4">
        <v>44310</v>
      </c>
      <c r="B1141" s="2" t="s">
        <v>18</v>
      </c>
      <c r="C1141" s="2" t="s">
        <v>114</v>
      </c>
      <c r="D1141" s="2" t="s">
        <v>5</v>
      </c>
      <c r="E1141" s="2" t="s">
        <v>57</v>
      </c>
      <c r="F1141" s="2" t="s">
        <v>4</v>
      </c>
      <c r="G1141" s="2" t="s">
        <v>55</v>
      </c>
      <c r="H1141" s="2">
        <v>3</v>
      </c>
      <c r="I1141" s="2">
        <v>11</v>
      </c>
      <c r="J1141" s="2" t="s">
        <v>122</v>
      </c>
      <c r="K1141" s="2" t="s">
        <v>70</v>
      </c>
      <c r="L1141" s="2" t="s">
        <v>12</v>
      </c>
      <c r="M1141" s="2">
        <v>1</v>
      </c>
      <c r="N1141" s="2" t="s">
        <v>11</v>
      </c>
      <c r="O1141" s="2" t="s">
        <v>34</v>
      </c>
    </row>
    <row r="1142" spans="1:15" x14ac:dyDescent="0.35">
      <c r="A1142" s="4">
        <v>44310</v>
      </c>
      <c r="B1142" s="2" t="s">
        <v>18</v>
      </c>
      <c r="C1142" s="2" t="s">
        <v>114</v>
      </c>
      <c r="D1142" s="2" t="s">
        <v>5</v>
      </c>
      <c r="E1142" s="2" t="s">
        <v>57</v>
      </c>
      <c r="F1142" s="2" t="s">
        <v>4</v>
      </c>
      <c r="G1142" s="2" t="s">
        <v>55</v>
      </c>
      <c r="H1142" s="2">
        <v>3</v>
      </c>
      <c r="I1142" s="2">
        <v>12</v>
      </c>
      <c r="J1142" s="2" t="s">
        <v>122</v>
      </c>
      <c r="K1142" s="2" t="s">
        <v>70</v>
      </c>
      <c r="L1142" s="2" t="s">
        <v>12</v>
      </c>
      <c r="M1142" s="2">
        <v>1</v>
      </c>
      <c r="N1142" s="2" t="s">
        <v>12</v>
      </c>
      <c r="O1142" s="2" t="s">
        <v>34</v>
      </c>
    </row>
    <row r="1143" spans="1:15" x14ac:dyDescent="0.35">
      <c r="A1143" s="4">
        <v>44310</v>
      </c>
      <c r="B1143" s="2" t="s">
        <v>18</v>
      </c>
      <c r="C1143" s="2" t="s">
        <v>114</v>
      </c>
      <c r="D1143" s="2" t="s">
        <v>5</v>
      </c>
      <c r="E1143" s="2" t="s">
        <v>57</v>
      </c>
      <c r="F1143" s="2" t="s">
        <v>4</v>
      </c>
      <c r="G1143" s="2" t="s">
        <v>55</v>
      </c>
      <c r="H1143" s="2">
        <v>3</v>
      </c>
      <c r="I1143" s="2">
        <v>13</v>
      </c>
      <c r="J1143" s="2" t="s">
        <v>122</v>
      </c>
      <c r="K1143" s="2" t="s">
        <v>70</v>
      </c>
      <c r="L1143" s="2" t="s">
        <v>11</v>
      </c>
      <c r="M1143" s="2">
        <v>1</v>
      </c>
      <c r="N1143" s="2" t="s">
        <v>12</v>
      </c>
      <c r="O1143" s="2" t="s">
        <v>34</v>
      </c>
    </row>
    <row r="1144" spans="1:15" x14ac:dyDescent="0.35">
      <c r="A1144" s="4">
        <v>44310</v>
      </c>
      <c r="B1144" s="2" t="s">
        <v>18</v>
      </c>
      <c r="C1144" s="2" t="s">
        <v>118</v>
      </c>
      <c r="D1144" s="2" t="s">
        <v>5</v>
      </c>
      <c r="E1144" s="2" t="s">
        <v>57</v>
      </c>
      <c r="F1144" s="2" t="s">
        <v>4</v>
      </c>
      <c r="G1144" s="2" t="s">
        <v>52</v>
      </c>
      <c r="H1144" s="2">
        <v>1</v>
      </c>
      <c r="I1144" s="2">
        <v>1</v>
      </c>
      <c r="J1144" s="2" t="s">
        <v>122</v>
      </c>
      <c r="K1144" s="2" t="s">
        <v>83</v>
      </c>
      <c r="L1144" s="2" t="s">
        <v>11</v>
      </c>
      <c r="M1144" s="2">
        <v>1</v>
      </c>
      <c r="N1144" s="2" t="s">
        <v>11</v>
      </c>
      <c r="O1144" s="2" t="s">
        <v>34</v>
      </c>
    </row>
    <row r="1145" spans="1:15" x14ac:dyDescent="0.35">
      <c r="A1145" s="4">
        <v>44310</v>
      </c>
      <c r="B1145" s="2" t="s">
        <v>18</v>
      </c>
      <c r="C1145" s="2" t="s">
        <v>118</v>
      </c>
      <c r="D1145" s="2" t="s">
        <v>5</v>
      </c>
      <c r="E1145" s="2" t="s">
        <v>57</v>
      </c>
      <c r="F1145" s="2" t="s">
        <v>4</v>
      </c>
      <c r="G1145" s="2" t="s">
        <v>52</v>
      </c>
      <c r="H1145" s="2">
        <v>1</v>
      </c>
      <c r="I1145" s="2">
        <v>2</v>
      </c>
      <c r="J1145" s="2" t="s">
        <v>122</v>
      </c>
      <c r="K1145" s="2" t="s">
        <v>83</v>
      </c>
      <c r="L1145" s="2" t="s">
        <v>123</v>
      </c>
      <c r="M1145" s="2">
        <v>1</v>
      </c>
      <c r="N1145" s="2" t="s">
        <v>11</v>
      </c>
      <c r="O1145" s="2" t="s">
        <v>33</v>
      </c>
    </row>
    <row r="1146" spans="1:15" x14ac:dyDescent="0.35">
      <c r="A1146" s="4">
        <v>44310</v>
      </c>
      <c r="B1146" s="2" t="s">
        <v>18</v>
      </c>
      <c r="C1146" s="2" t="s">
        <v>118</v>
      </c>
      <c r="D1146" s="2" t="s">
        <v>5</v>
      </c>
      <c r="E1146" s="2" t="s">
        <v>57</v>
      </c>
      <c r="F1146" s="2" t="s">
        <v>4</v>
      </c>
      <c r="G1146" s="2" t="s">
        <v>52</v>
      </c>
      <c r="H1146" s="2">
        <v>1</v>
      </c>
      <c r="I1146" s="2">
        <v>3</v>
      </c>
      <c r="J1146" s="2" t="s">
        <v>122</v>
      </c>
      <c r="K1146" s="2" t="s">
        <v>83</v>
      </c>
      <c r="L1146" s="2" t="s">
        <v>11</v>
      </c>
      <c r="M1146" s="2">
        <v>1</v>
      </c>
      <c r="N1146" s="2" t="s">
        <v>11</v>
      </c>
      <c r="O1146" s="2" t="s">
        <v>33</v>
      </c>
    </row>
    <row r="1147" spans="1:15" x14ac:dyDescent="0.35">
      <c r="A1147" s="4">
        <v>44310</v>
      </c>
      <c r="B1147" s="2" t="s">
        <v>18</v>
      </c>
      <c r="C1147" s="2" t="s">
        <v>118</v>
      </c>
      <c r="D1147" s="2" t="s">
        <v>5</v>
      </c>
      <c r="E1147" s="2" t="s">
        <v>57</v>
      </c>
      <c r="F1147" s="2" t="s">
        <v>4</v>
      </c>
      <c r="G1147" s="2" t="s">
        <v>52</v>
      </c>
      <c r="H1147" s="2">
        <v>1</v>
      </c>
      <c r="I1147" s="2">
        <v>4</v>
      </c>
      <c r="J1147" s="2" t="s">
        <v>122</v>
      </c>
      <c r="K1147" s="2" t="s">
        <v>83</v>
      </c>
      <c r="L1147" s="2" t="s">
        <v>11</v>
      </c>
      <c r="M1147" s="2">
        <v>2</v>
      </c>
      <c r="N1147" s="2" t="s">
        <v>11</v>
      </c>
      <c r="O1147" s="2" t="s">
        <v>33</v>
      </c>
    </row>
    <row r="1148" spans="1:15" x14ac:dyDescent="0.35">
      <c r="A1148" s="4">
        <v>44310</v>
      </c>
      <c r="B1148" s="2" t="s">
        <v>18</v>
      </c>
      <c r="C1148" s="2" t="s">
        <v>118</v>
      </c>
      <c r="D1148" s="2" t="s">
        <v>5</v>
      </c>
      <c r="E1148" s="2" t="s">
        <v>57</v>
      </c>
      <c r="F1148" s="2" t="s">
        <v>4</v>
      </c>
      <c r="G1148" s="2" t="s">
        <v>52</v>
      </c>
      <c r="H1148" s="2">
        <v>1</v>
      </c>
      <c r="I1148" s="2">
        <v>5</v>
      </c>
      <c r="J1148" s="2" t="s">
        <v>122</v>
      </c>
      <c r="K1148" s="2" t="s">
        <v>83</v>
      </c>
      <c r="L1148" s="2" t="s">
        <v>12</v>
      </c>
      <c r="M1148" s="2">
        <v>2</v>
      </c>
      <c r="N1148" s="2" t="s">
        <v>11</v>
      </c>
      <c r="O1148" s="2" t="s">
        <v>33</v>
      </c>
    </row>
    <row r="1149" spans="1:15" x14ac:dyDescent="0.35">
      <c r="A1149" s="4">
        <v>44310</v>
      </c>
      <c r="B1149" s="2" t="s">
        <v>18</v>
      </c>
      <c r="C1149" s="2" t="s">
        <v>118</v>
      </c>
      <c r="D1149" s="2" t="s">
        <v>5</v>
      </c>
      <c r="E1149" s="2" t="s">
        <v>57</v>
      </c>
      <c r="F1149" s="2" t="s">
        <v>4</v>
      </c>
      <c r="G1149" s="2" t="s">
        <v>52</v>
      </c>
      <c r="H1149" s="2">
        <v>1</v>
      </c>
      <c r="I1149" s="2">
        <v>6</v>
      </c>
      <c r="J1149" s="2" t="s">
        <v>122</v>
      </c>
      <c r="K1149" s="2" t="s">
        <v>83</v>
      </c>
      <c r="L1149" s="2" t="s">
        <v>12</v>
      </c>
      <c r="M1149" s="2">
        <v>1</v>
      </c>
      <c r="N1149" s="2" t="s">
        <v>11</v>
      </c>
      <c r="O1149" s="2" t="s">
        <v>34</v>
      </c>
    </row>
    <row r="1150" spans="1:15" x14ac:dyDescent="0.35">
      <c r="A1150" s="4">
        <v>44310</v>
      </c>
      <c r="B1150" s="2" t="s">
        <v>18</v>
      </c>
      <c r="C1150" s="2" t="s">
        <v>118</v>
      </c>
      <c r="D1150" s="2" t="s">
        <v>5</v>
      </c>
      <c r="E1150" s="2" t="s">
        <v>57</v>
      </c>
      <c r="F1150" s="2" t="s">
        <v>4</v>
      </c>
      <c r="G1150" s="2" t="s">
        <v>52</v>
      </c>
      <c r="H1150" s="2">
        <v>1</v>
      </c>
      <c r="I1150" s="2">
        <v>7</v>
      </c>
      <c r="J1150" s="2" t="s">
        <v>122</v>
      </c>
      <c r="K1150" s="2" t="s">
        <v>83</v>
      </c>
      <c r="L1150" s="2" t="s">
        <v>12</v>
      </c>
      <c r="M1150" s="2">
        <v>1</v>
      </c>
      <c r="N1150" s="2" t="s">
        <v>11</v>
      </c>
      <c r="O1150" s="2" t="s">
        <v>34</v>
      </c>
    </row>
    <row r="1151" spans="1:15" x14ac:dyDescent="0.35">
      <c r="A1151" s="4">
        <v>44310</v>
      </c>
      <c r="B1151" s="2" t="s">
        <v>18</v>
      </c>
      <c r="C1151" s="2" t="s">
        <v>118</v>
      </c>
      <c r="D1151" s="2" t="s">
        <v>5</v>
      </c>
      <c r="E1151" s="2" t="s">
        <v>57</v>
      </c>
      <c r="F1151" s="2" t="s">
        <v>4</v>
      </c>
      <c r="G1151" s="2" t="s">
        <v>52</v>
      </c>
      <c r="H1151" s="2">
        <v>1</v>
      </c>
      <c r="I1151" s="2">
        <v>8</v>
      </c>
      <c r="J1151" s="2" t="s">
        <v>122</v>
      </c>
      <c r="K1151" s="2" t="s">
        <v>83</v>
      </c>
      <c r="L1151" s="2" t="s">
        <v>12</v>
      </c>
      <c r="M1151" s="2">
        <v>2</v>
      </c>
      <c r="N1151" s="2" t="s">
        <v>11</v>
      </c>
      <c r="O1151" s="2" t="s">
        <v>34</v>
      </c>
    </row>
    <row r="1152" spans="1:15" x14ac:dyDescent="0.35">
      <c r="A1152" s="4">
        <v>44310</v>
      </c>
      <c r="B1152" s="2" t="s">
        <v>18</v>
      </c>
      <c r="C1152" s="2" t="s">
        <v>118</v>
      </c>
      <c r="D1152" s="2" t="s">
        <v>5</v>
      </c>
      <c r="E1152" s="2" t="s">
        <v>57</v>
      </c>
      <c r="F1152" s="2" t="s">
        <v>4</v>
      </c>
      <c r="G1152" s="2" t="s">
        <v>52</v>
      </c>
      <c r="H1152" s="2">
        <v>1</v>
      </c>
      <c r="I1152" s="2">
        <v>9</v>
      </c>
      <c r="J1152" s="2" t="s">
        <v>122</v>
      </c>
      <c r="K1152" s="2" t="s">
        <v>83</v>
      </c>
      <c r="L1152" s="2" t="s">
        <v>11</v>
      </c>
      <c r="M1152" s="2">
        <v>2</v>
      </c>
      <c r="N1152" s="2" t="s">
        <v>11</v>
      </c>
      <c r="O1152" s="2" t="s">
        <v>33</v>
      </c>
    </row>
    <row r="1153" spans="1:15" x14ac:dyDescent="0.35">
      <c r="A1153" s="4">
        <v>44310</v>
      </c>
      <c r="B1153" s="2" t="s">
        <v>18</v>
      </c>
      <c r="C1153" s="2" t="s">
        <v>118</v>
      </c>
      <c r="D1153" s="2" t="s">
        <v>5</v>
      </c>
      <c r="E1153" s="2" t="s">
        <v>57</v>
      </c>
      <c r="F1153" s="2" t="s">
        <v>4</v>
      </c>
      <c r="G1153" s="2" t="s">
        <v>52</v>
      </c>
      <c r="H1153" s="2">
        <v>1</v>
      </c>
      <c r="I1153" s="2">
        <v>10</v>
      </c>
      <c r="J1153" s="2" t="s">
        <v>122</v>
      </c>
      <c r="K1153" s="2" t="s">
        <v>83</v>
      </c>
      <c r="L1153" s="2" t="s">
        <v>11</v>
      </c>
      <c r="M1153" s="2">
        <v>1</v>
      </c>
      <c r="N1153" s="2" t="s">
        <v>12</v>
      </c>
      <c r="O1153" s="2" t="s">
        <v>33</v>
      </c>
    </row>
    <row r="1154" spans="1:15" x14ac:dyDescent="0.35">
      <c r="A1154" s="4">
        <v>44310</v>
      </c>
      <c r="B1154" s="2" t="s">
        <v>18</v>
      </c>
      <c r="C1154" s="2" t="s">
        <v>118</v>
      </c>
      <c r="D1154" s="2" t="s">
        <v>5</v>
      </c>
      <c r="E1154" s="2" t="s">
        <v>57</v>
      </c>
      <c r="F1154" s="2" t="s">
        <v>4</v>
      </c>
      <c r="G1154" s="2" t="s">
        <v>52</v>
      </c>
      <c r="H1154" s="2">
        <v>1</v>
      </c>
      <c r="I1154" s="2">
        <v>11</v>
      </c>
      <c r="J1154" s="2" t="s">
        <v>122</v>
      </c>
      <c r="K1154" s="2" t="s">
        <v>83</v>
      </c>
      <c r="L1154" s="2" t="s">
        <v>11</v>
      </c>
      <c r="M1154" s="2">
        <v>1</v>
      </c>
      <c r="N1154" s="2" t="s">
        <v>11</v>
      </c>
      <c r="O1154" s="2" t="s">
        <v>34</v>
      </c>
    </row>
    <row r="1155" spans="1:15" x14ac:dyDescent="0.35">
      <c r="A1155" s="4">
        <v>44310</v>
      </c>
      <c r="B1155" s="2" t="s">
        <v>18</v>
      </c>
      <c r="C1155" s="2" t="s">
        <v>118</v>
      </c>
      <c r="D1155" s="2" t="s">
        <v>5</v>
      </c>
      <c r="E1155" s="2" t="s">
        <v>57</v>
      </c>
      <c r="F1155" s="2" t="s">
        <v>4</v>
      </c>
      <c r="G1155" s="2" t="s">
        <v>52</v>
      </c>
      <c r="H1155" s="2">
        <v>1</v>
      </c>
      <c r="I1155" s="2">
        <v>12</v>
      </c>
      <c r="J1155" s="2" t="s">
        <v>122</v>
      </c>
      <c r="K1155" s="2" t="s">
        <v>83</v>
      </c>
      <c r="L1155" s="2" t="s">
        <v>11</v>
      </c>
      <c r="M1155" s="2">
        <v>1</v>
      </c>
      <c r="N1155" s="2" t="s">
        <v>11</v>
      </c>
      <c r="O1155" s="2" t="s">
        <v>34</v>
      </c>
    </row>
    <row r="1156" spans="1:15" x14ac:dyDescent="0.35">
      <c r="A1156" s="4">
        <v>44310</v>
      </c>
      <c r="B1156" s="2" t="s">
        <v>18</v>
      </c>
      <c r="C1156" s="2" t="s">
        <v>118</v>
      </c>
      <c r="D1156" s="2" t="s">
        <v>5</v>
      </c>
      <c r="E1156" s="2" t="s">
        <v>57</v>
      </c>
      <c r="F1156" s="2" t="s">
        <v>4</v>
      </c>
      <c r="G1156" s="2" t="s">
        <v>52</v>
      </c>
      <c r="H1156" s="2">
        <v>1</v>
      </c>
      <c r="I1156" s="2">
        <v>13</v>
      </c>
      <c r="J1156" s="2" t="s">
        <v>122</v>
      </c>
      <c r="K1156" s="2" t="s">
        <v>83</v>
      </c>
      <c r="L1156" s="2" t="s">
        <v>12</v>
      </c>
      <c r="M1156" s="2">
        <v>1</v>
      </c>
      <c r="N1156" s="2" t="s">
        <v>11</v>
      </c>
      <c r="O1156" s="2" t="s">
        <v>34</v>
      </c>
    </row>
    <row r="1157" spans="1:15" x14ac:dyDescent="0.35">
      <c r="A1157" s="4">
        <v>44310</v>
      </c>
      <c r="B1157" s="2" t="s">
        <v>18</v>
      </c>
      <c r="C1157" s="2" t="s">
        <v>118</v>
      </c>
      <c r="D1157" s="2" t="s">
        <v>5</v>
      </c>
      <c r="E1157" s="2" t="s">
        <v>57</v>
      </c>
      <c r="F1157" s="2" t="s">
        <v>4</v>
      </c>
      <c r="G1157" s="2" t="s">
        <v>52</v>
      </c>
      <c r="H1157" s="2">
        <v>2</v>
      </c>
      <c r="I1157" s="2">
        <v>14</v>
      </c>
      <c r="J1157" s="2" t="s">
        <v>122</v>
      </c>
      <c r="K1157" s="2" t="s">
        <v>83</v>
      </c>
      <c r="L1157" s="2" t="s">
        <v>12</v>
      </c>
      <c r="M1157" s="2">
        <v>1</v>
      </c>
      <c r="N1157" s="2" t="s">
        <v>12</v>
      </c>
      <c r="O1157" s="2" t="s">
        <v>33</v>
      </c>
    </row>
    <row r="1158" spans="1:15" x14ac:dyDescent="0.35">
      <c r="A1158" s="4">
        <v>44310</v>
      </c>
      <c r="B1158" s="2" t="s">
        <v>18</v>
      </c>
      <c r="C1158" s="2" t="s">
        <v>118</v>
      </c>
      <c r="D1158" s="2" t="s">
        <v>5</v>
      </c>
      <c r="E1158" s="2" t="s">
        <v>57</v>
      </c>
      <c r="F1158" s="2" t="s">
        <v>4</v>
      </c>
      <c r="G1158" s="2" t="s">
        <v>52</v>
      </c>
      <c r="H1158" s="2">
        <v>2</v>
      </c>
      <c r="I1158" s="2">
        <v>15</v>
      </c>
      <c r="J1158" s="2" t="s">
        <v>122</v>
      </c>
      <c r="K1158" s="2" t="s">
        <v>83</v>
      </c>
      <c r="L1158" s="2" t="s">
        <v>12</v>
      </c>
      <c r="M1158" s="2">
        <v>2</v>
      </c>
      <c r="N1158" s="2" t="s">
        <v>11</v>
      </c>
      <c r="O1158" s="2" t="s">
        <v>35</v>
      </c>
    </row>
    <row r="1159" spans="1:15" x14ac:dyDescent="0.35">
      <c r="A1159" s="4">
        <v>44310</v>
      </c>
      <c r="B1159" s="2" t="s">
        <v>18</v>
      </c>
      <c r="C1159" s="2" t="s">
        <v>118</v>
      </c>
      <c r="D1159" s="2" t="s">
        <v>5</v>
      </c>
      <c r="E1159" s="2" t="s">
        <v>57</v>
      </c>
      <c r="F1159" s="2" t="s">
        <v>4</v>
      </c>
      <c r="G1159" s="2" t="s">
        <v>52</v>
      </c>
      <c r="H1159" s="2">
        <v>2</v>
      </c>
      <c r="I1159" s="2">
        <v>16</v>
      </c>
      <c r="J1159" s="2" t="s">
        <v>122</v>
      </c>
      <c r="K1159" s="2" t="s">
        <v>83</v>
      </c>
      <c r="L1159" s="2" t="s">
        <v>12</v>
      </c>
      <c r="M1159" s="2">
        <v>2</v>
      </c>
      <c r="N1159" s="2" t="s">
        <v>11</v>
      </c>
      <c r="O1159" s="2" t="s">
        <v>35</v>
      </c>
    </row>
    <row r="1160" spans="1:15" x14ac:dyDescent="0.35">
      <c r="A1160" s="4">
        <v>44310</v>
      </c>
      <c r="B1160" s="2" t="s">
        <v>18</v>
      </c>
      <c r="C1160" s="2" t="s">
        <v>118</v>
      </c>
      <c r="D1160" s="2" t="s">
        <v>5</v>
      </c>
      <c r="E1160" s="2" t="s">
        <v>57</v>
      </c>
      <c r="F1160" s="2" t="s">
        <v>4</v>
      </c>
      <c r="G1160" s="2" t="s">
        <v>52</v>
      </c>
      <c r="H1160" s="2">
        <v>2</v>
      </c>
      <c r="I1160" s="2">
        <v>17</v>
      </c>
      <c r="J1160" s="2" t="s">
        <v>122</v>
      </c>
      <c r="K1160" s="2" t="s">
        <v>83</v>
      </c>
      <c r="L1160" s="2" t="s">
        <v>12</v>
      </c>
      <c r="M1160" s="2">
        <v>1</v>
      </c>
      <c r="N1160" s="2" t="s">
        <v>11</v>
      </c>
      <c r="O1160" s="2" t="s">
        <v>35</v>
      </c>
    </row>
    <row r="1161" spans="1:15" hidden="1" x14ac:dyDescent="0.35">
      <c r="A1161" s="4">
        <v>44310</v>
      </c>
      <c r="B1161" s="2" t="s">
        <v>18</v>
      </c>
      <c r="C1161" s="2" t="s">
        <v>118</v>
      </c>
      <c r="D1161" s="2" t="s">
        <v>5</v>
      </c>
      <c r="E1161" s="2" t="s">
        <v>57</v>
      </c>
      <c r="F1161" s="2" t="s">
        <v>4</v>
      </c>
      <c r="G1161" s="2" t="s">
        <v>52</v>
      </c>
      <c r="H1161" s="2">
        <v>2</v>
      </c>
      <c r="I1161" s="2">
        <v>18</v>
      </c>
      <c r="J1161" s="2" t="s">
        <v>122</v>
      </c>
      <c r="K1161" s="2" t="s">
        <v>83</v>
      </c>
      <c r="L1161" s="2" t="s">
        <v>11</v>
      </c>
      <c r="M1161" s="2">
        <v>2</v>
      </c>
      <c r="N1161" s="2" t="s">
        <v>40</v>
      </c>
      <c r="O1161" s="2" t="s">
        <v>40</v>
      </c>
    </row>
    <row r="1162" spans="1:15" x14ac:dyDescent="0.35">
      <c r="A1162" s="4">
        <v>44310</v>
      </c>
      <c r="B1162" s="2" t="s">
        <v>18</v>
      </c>
      <c r="C1162" s="2" t="s">
        <v>118</v>
      </c>
      <c r="D1162" s="2" t="s">
        <v>5</v>
      </c>
      <c r="E1162" s="2" t="s">
        <v>57</v>
      </c>
      <c r="F1162" s="2" t="s">
        <v>4</v>
      </c>
      <c r="G1162" s="2" t="s">
        <v>52</v>
      </c>
      <c r="H1162" s="2">
        <v>2</v>
      </c>
      <c r="I1162" s="2">
        <v>19</v>
      </c>
      <c r="J1162" s="2" t="s">
        <v>122</v>
      </c>
      <c r="K1162" s="2" t="s">
        <v>83</v>
      </c>
      <c r="L1162" s="2" t="s">
        <v>11</v>
      </c>
      <c r="M1162" s="2">
        <v>1</v>
      </c>
      <c r="N1162" s="2" t="s">
        <v>11</v>
      </c>
      <c r="O1162" s="2" t="s">
        <v>124</v>
      </c>
    </row>
    <row r="1163" spans="1:15" x14ac:dyDescent="0.35">
      <c r="A1163" s="4">
        <v>44310</v>
      </c>
      <c r="B1163" s="2" t="s">
        <v>18</v>
      </c>
      <c r="C1163" s="2" t="s">
        <v>118</v>
      </c>
      <c r="D1163" s="2" t="s">
        <v>5</v>
      </c>
      <c r="E1163" s="2" t="s">
        <v>57</v>
      </c>
      <c r="F1163" s="2" t="s">
        <v>4</v>
      </c>
      <c r="G1163" s="2" t="s">
        <v>52</v>
      </c>
      <c r="H1163" s="2">
        <v>2</v>
      </c>
      <c r="I1163" s="2">
        <v>20</v>
      </c>
      <c r="J1163" s="2" t="s">
        <v>122</v>
      </c>
      <c r="K1163" s="2" t="s">
        <v>83</v>
      </c>
      <c r="L1163" s="2" t="s">
        <v>11</v>
      </c>
      <c r="M1163" s="2">
        <v>2</v>
      </c>
      <c r="N1163" s="2" t="s">
        <v>11</v>
      </c>
      <c r="O1163" s="2" t="s">
        <v>33</v>
      </c>
    </row>
    <row r="1164" spans="1:15" x14ac:dyDescent="0.35">
      <c r="A1164" s="4">
        <v>44310</v>
      </c>
      <c r="B1164" s="2" t="s">
        <v>18</v>
      </c>
      <c r="C1164" s="2" t="s">
        <v>118</v>
      </c>
      <c r="D1164" s="2" t="s">
        <v>5</v>
      </c>
      <c r="E1164" s="2" t="s">
        <v>57</v>
      </c>
      <c r="F1164" s="2" t="s">
        <v>4</v>
      </c>
      <c r="G1164" s="2" t="s">
        <v>52</v>
      </c>
      <c r="H1164" s="2">
        <v>2</v>
      </c>
      <c r="I1164" s="2">
        <v>21</v>
      </c>
      <c r="J1164" s="2" t="s">
        <v>122</v>
      </c>
      <c r="K1164" s="2" t="s">
        <v>83</v>
      </c>
      <c r="L1164" s="2" t="s">
        <v>11</v>
      </c>
      <c r="M1164" s="2">
        <v>2</v>
      </c>
      <c r="N1164" s="2" t="s">
        <v>12</v>
      </c>
      <c r="O1164" s="2" t="s">
        <v>33</v>
      </c>
    </row>
    <row r="1165" spans="1:15" x14ac:dyDescent="0.35">
      <c r="A1165" s="4">
        <v>44310</v>
      </c>
      <c r="B1165" s="2" t="s">
        <v>18</v>
      </c>
      <c r="C1165" s="2" t="s">
        <v>118</v>
      </c>
      <c r="D1165" s="2" t="s">
        <v>5</v>
      </c>
      <c r="E1165" s="2" t="s">
        <v>57</v>
      </c>
      <c r="F1165" s="2" t="s">
        <v>4</v>
      </c>
      <c r="G1165" s="2" t="s">
        <v>52</v>
      </c>
      <c r="H1165" s="2">
        <v>2</v>
      </c>
      <c r="I1165" s="2">
        <v>22</v>
      </c>
      <c r="J1165" s="2" t="s">
        <v>122</v>
      </c>
      <c r="K1165" s="2" t="s">
        <v>83</v>
      </c>
      <c r="L1165" s="2" t="s">
        <v>11</v>
      </c>
      <c r="M1165" s="2">
        <v>1</v>
      </c>
      <c r="N1165" s="2" t="s">
        <v>11</v>
      </c>
      <c r="O1165" s="2" t="s">
        <v>34</v>
      </c>
    </row>
    <row r="1166" spans="1:15" x14ac:dyDescent="0.35">
      <c r="A1166" s="4">
        <v>44310</v>
      </c>
      <c r="B1166" s="2" t="s">
        <v>18</v>
      </c>
      <c r="C1166" s="2" t="s">
        <v>118</v>
      </c>
      <c r="D1166" s="2" t="s">
        <v>5</v>
      </c>
      <c r="E1166" s="2" t="s">
        <v>57</v>
      </c>
      <c r="F1166" s="2" t="s">
        <v>4</v>
      </c>
      <c r="G1166" s="2" t="s">
        <v>52</v>
      </c>
      <c r="H1166" s="2">
        <v>2</v>
      </c>
      <c r="I1166" s="2">
        <v>23</v>
      </c>
      <c r="J1166" s="2" t="s">
        <v>122</v>
      </c>
      <c r="K1166" s="2" t="s">
        <v>83</v>
      </c>
      <c r="L1166" s="2" t="s">
        <v>12</v>
      </c>
      <c r="M1166" s="2">
        <v>2</v>
      </c>
      <c r="N1166" s="2" t="s">
        <v>11</v>
      </c>
      <c r="O1166" s="2" t="s">
        <v>34</v>
      </c>
    </row>
    <row r="1167" spans="1:15" x14ac:dyDescent="0.35">
      <c r="A1167" s="4">
        <v>44310</v>
      </c>
      <c r="B1167" s="2" t="s">
        <v>18</v>
      </c>
      <c r="C1167" s="2" t="s">
        <v>118</v>
      </c>
      <c r="D1167" s="2" t="s">
        <v>5</v>
      </c>
      <c r="E1167" s="2" t="s">
        <v>57</v>
      </c>
      <c r="F1167" s="2" t="s">
        <v>4</v>
      </c>
      <c r="G1167" s="2" t="s">
        <v>52</v>
      </c>
      <c r="H1167" s="2">
        <v>2</v>
      </c>
      <c r="I1167" s="2">
        <v>24</v>
      </c>
      <c r="J1167" s="2" t="s">
        <v>122</v>
      </c>
      <c r="K1167" s="2" t="s">
        <v>83</v>
      </c>
      <c r="L1167" s="2" t="s">
        <v>12</v>
      </c>
      <c r="M1167" s="2" t="s">
        <v>39</v>
      </c>
      <c r="N1167" s="2" t="s">
        <v>11</v>
      </c>
      <c r="O1167" s="2" t="s">
        <v>33</v>
      </c>
    </row>
    <row r="1168" spans="1:15" x14ac:dyDescent="0.35">
      <c r="A1168" s="4">
        <v>44310</v>
      </c>
      <c r="B1168" s="2" t="s">
        <v>18</v>
      </c>
      <c r="C1168" s="2" t="s">
        <v>118</v>
      </c>
      <c r="D1168" s="2" t="s">
        <v>5</v>
      </c>
      <c r="E1168" s="2" t="s">
        <v>57</v>
      </c>
      <c r="F1168" s="2" t="s">
        <v>4</v>
      </c>
      <c r="G1168" s="2" t="s">
        <v>52</v>
      </c>
      <c r="H1168" s="2">
        <v>2</v>
      </c>
      <c r="I1168" s="2">
        <v>25</v>
      </c>
      <c r="J1168" s="2" t="s">
        <v>122</v>
      </c>
      <c r="K1168" s="2" t="s">
        <v>83</v>
      </c>
      <c r="L1168" s="2" t="s">
        <v>12</v>
      </c>
      <c r="M1168" s="2">
        <v>1</v>
      </c>
      <c r="N1168" s="2" t="s">
        <v>11</v>
      </c>
      <c r="O1168" s="2" t="s">
        <v>35</v>
      </c>
    </row>
    <row r="1169" spans="1:15" x14ac:dyDescent="0.35">
      <c r="A1169" s="4">
        <v>44310</v>
      </c>
      <c r="B1169" s="2" t="s">
        <v>18</v>
      </c>
      <c r="C1169" s="2" t="s">
        <v>118</v>
      </c>
      <c r="D1169" s="2" t="s">
        <v>5</v>
      </c>
      <c r="E1169" s="2" t="s">
        <v>57</v>
      </c>
      <c r="F1169" s="2" t="s">
        <v>4</v>
      </c>
      <c r="G1169" s="2" t="s">
        <v>52</v>
      </c>
      <c r="H1169" s="2">
        <v>2</v>
      </c>
      <c r="I1169" s="2">
        <v>26</v>
      </c>
      <c r="J1169" s="2" t="s">
        <v>122</v>
      </c>
      <c r="K1169" s="2" t="s">
        <v>83</v>
      </c>
      <c r="L1169" s="2" t="s">
        <v>12</v>
      </c>
      <c r="M1169" s="2">
        <v>1</v>
      </c>
      <c r="N1169" s="2" t="s">
        <v>11</v>
      </c>
      <c r="O1169" s="2" t="s">
        <v>34</v>
      </c>
    </row>
    <row r="1170" spans="1:15" hidden="1" x14ac:dyDescent="0.35">
      <c r="A1170" s="4">
        <v>44310</v>
      </c>
      <c r="B1170" s="2" t="s">
        <v>18</v>
      </c>
      <c r="C1170" s="2" t="s">
        <v>118</v>
      </c>
      <c r="D1170" s="2" t="s">
        <v>5</v>
      </c>
      <c r="E1170" s="2" t="s">
        <v>57</v>
      </c>
      <c r="F1170" s="2" t="s">
        <v>4</v>
      </c>
      <c r="G1170" s="2" t="s">
        <v>52</v>
      </c>
      <c r="H1170" s="2">
        <v>2</v>
      </c>
      <c r="I1170" s="2">
        <v>27</v>
      </c>
      <c r="J1170" s="2" t="s">
        <v>122</v>
      </c>
      <c r="K1170" s="2" t="s">
        <v>83</v>
      </c>
      <c r="L1170" s="2" t="s">
        <v>11</v>
      </c>
      <c r="M1170" s="2">
        <v>2</v>
      </c>
      <c r="N1170" s="2" t="s">
        <v>40</v>
      </c>
      <c r="O1170" s="2" t="s">
        <v>40</v>
      </c>
    </row>
    <row r="1171" spans="1:15" x14ac:dyDescent="0.35">
      <c r="A1171" s="4">
        <v>44310</v>
      </c>
      <c r="B1171" s="2" t="s">
        <v>18</v>
      </c>
      <c r="C1171" s="2" t="s">
        <v>118</v>
      </c>
      <c r="D1171" s="2" t="s">
        <v>5</v>
      </c>
      <c r="E1171" s="2" t="s">
        <v>57</v>
      </c>
      <c r="F1171" s="2" t="s">
        <v>4</v>
      </c>
      <c r="G1171" s="2" t="s">
        <v>52</v>
      </c>
      <c r="H1171" s="2">
        <v>2</v>
      </c>
      <c r="I1171" s="2">
        <v>28</v>
      </c>
      <c r="J1171" s="2" t="s">
        <v>122</v>
      </c>
      <c r="K1171" s="2" t="s">
        <v>83</v>
      </c>
      <c r="L1171" s="2" t="s">
        <v>11</v>
      </c>
      <c r="M1171" s="2">
        <v>1</v>
      </c>
      <c r="N1171" s="2" t="s">
        <v>11</v>
      </c>
      <c r="O1171" s="2" t="s">
        <v>35</v>
      </c>
    </row>
    <row r="1172" spans="1:15" x14ac:dyDescent="0.35">
      <c r="A1172" s="4">
        <v>44310</v>
      </c>
      <c r="B1172" s="2" t="s">
        <v>18</v>
      </c>
      <c r="C1172" s="2" t="s">
        <v>118</v>
      </c>
      <c r="D1172" s="2" t="s">
        <v>5</v>
      </c>
      <c r="E1172" s="2" t="s">
        <v>57</v>
      </c>
      <c r="F1172" s="2" t="s">
        <v>4</v>
      </c>
      <c r="G1172" s="2" t="s">
        <v>52</v>
      </c>
      <c r="H1172" s="2">
        <v>2</v>
      </c>
      <c r="I1172" s="2">
        <v>29</v>
      </c>
      <c r="J1172" s="2" t="s">
        <v>122</v>
      </c>
      <c r="K1172" s="2" t="s">
        <v>83</v>
      </c>
      <c r="L1172" s="2" t="s">
        <v>11</v>
      </c>
      <c r="M1172" s="2">
        <v>1</v>
      </c>
      <c r="N1172" s="2" t="s">
        <v>11</v>
      </c>
      <c r="O1172" s="2" t="s">
        <v>35</v>
      </c>
    </row>
    <row r="1173" spans="1:15" x14ac:dyDescent="0.35">
      <c r="A1173" s="4">
        <v>44310</v>
      </c>
      <c r="B1173" s="2" t="s">
        <v>18</v>
      </c>
      <c r="C1173" s="2" t="s">
        <v>114</v>
      </c>
      <c r="D1173" s="2" t="s">
        <v>5</v>
      </c>
      <c r="E1173" s="2" t="s">
        <v>57</v>
      </c>
      <c r="F1173" s="2" t="s">
        <v>4</v>
      </c>
      <c r="G1173" s="2" t="s">
        <v>52</v>
      </c>
      <c r="H1173" s="2">
        <v>1</v>
      </c>
      <c r="I1173" s="2">
        <v>1</v>
      </c>
      <c r="J1173" s="2" t="s">
        <v>127</v>
      </c>
      <c r="K1173" s="2" t="s">
        <v>84</v>
      </c>
      <c r="L1173" s="2" t="s">
        <v>12</v>
      </c>
      <c r="M1173" s="2" t="s">
        <v>39</v>
      </c>
      <c r="N1173" s="2" t="s">
        <v>11</v>
      </c>
      <c r="O1173" s="2" t="s">
        <v>33</v>
      </c>
    </row>
    <row r="1174" spans="1:15" x14ac:dyDescent="0.35">
      <c r="A1174" s="4">
        <v>44310</v>
      </c>
      <c r="B1174" s="2" t="s">
        <v>18</v>
      </c>
      <c r="C1174" s="2" t="s">
        <v>114</v>
      </c>
      <c r="D1174" s="2" t="s">
        <v>5</v>
      </c>
      <c r="E1174" s="2" t="s">
        <v>57</v>
      </c>
      <c r="F1174" s="2" t="s">
        <v>4</v>
      </c>
      <c r="G1174" s="2" t="s">
        <v>52</v>
      </c>
      <c r="H1174" s="2">
        <v>1</v>
      </c>
      <c r="I1174" s="2">
        <v>2</v>
      </c>
      <c r="J1174" s="2" t="s">
        <v>127</v>
      </c>
      <c r="K1174" s="2" t="s">
        <v>84</v>
      </c>
      <c r="L1174" s="2" t="s">
        <v>12</v>
      </c>
      <c r="M1174" s="2">
        <v>1</v>
      </c>
      <c r="N1174" s="2" t="s">
        <v>12</v>
      </c>
      <c r="O1174" s="2" t="s">
        <v>34</v>
      </c>
    </row>
    <row r="1175" spans="1:15" x14ac:dyDescent="0.35">
      <c r="A1175" s="4">
        <v>44310</v>
      </c>
      <c r="B1175" s="2" t="s">
        <v>18</v>
      </c>
      <c r="C1175" s="2" t="s">
        <v>114</v>
      </c>
      <c r="D1175" s="2" t="s">
        <v>5</v>
      </c>
      <c r="E1175" s="2" t="s">
        <v>57</v>
      </c>
      <c r="F1175" s="2" t="s">
        <v>4</v>
      </c>
      <c r="G1175" s="2" t="s">
        <v>52</v>
      </c>
      <c r="H1175" s="2">
        <v>1</v>
      </c>
      <c r="I1175" s="2">
        <v>3</v>
      </c>
      <c r="J1175" s="2" t="s">
        <v>127</v>
      </c>
      <c r="K1175" s="2" t="s">
        <v>84</v>
      </c>
      <c r="L1175" s="2" t="s">
        <v>12</v>
      </c>
      <c r="M1175" s="2">
        <v>2</v>
      </c>
      <c r="N1175" s="2" t="s">
        <v>11</v>
      </c>
      <c r="O1175" s="2" t="s">
        <v>34</v>
      </c>
    </row>
    <row r="1176" spans="1:15" x14ac:dyDescent="0.35">
      <c r="A1176" s="4">
        <v>44310</v>
      </c>
      <c r="B1176" s="2" t="s">
        <v>18</v>
      </c>
      <c r="C1176" s="2" t="s">
        <v>114</v>
      </c>
      <c r="D1176" s="2" t="s">
        <v>5</v>
      </c>
      <c r="E1176" s="2" t="s">
        <v>57</v>
      </c>
      <c r="F1176" s="2" t="s">
        <v>4</v>
      </c>
      <c r="G1176" s="2" t="s">
        <v>52</v>
      </c>
      <c r="H1176" s="2">
        <v>1</v>
      </c>
      <c r="I1176" s="2">
        <v>4</v>
      </c>
      <c r="J1176" s="2" t="s">
        <v>127</v>
      </c>
      <c r="K1176" s="2" t="s">
        <v>84</v>
      </c>
      <c r="L1176" s="2" t="s">
        <v>12</v>
      </c>
      <c r="M1176" s="2">
        <v>2</v>
      </c>
      <c r="N1176" s="2" t="s">
        <v>12</v>
      </c>
      <c r="O1176" s="2" t="s">
        <v>33</v>
      </c>
    </row>
    <row r="1177" spans="1:15" x14ac:dyDescent="0.35">
      <c r="A1177" s="4">
        <v>44310</v>
      </c>
      <c r="B1177" s="2" t="s">
        <v>18</v>
      </c>
      <c r="C1177" s="2" t="s">
        <v>114</v>
      </c>
      <c r="D1177" s="2" t="s">
        <v>5</v>
      </c>
      <c r="E1177" s="2" t="s">
        <v>57</v>
      </c>
      <c r="F1177" s="2" t="s">
        <v>4</v>
      </c>
      <c r="G1177" s="2" t="s">
        <v>52</v>
      </c>
      <c r="H1177" s="2">
        <v>1</v>
      </c>
      <c r="I1177" s="2">
        <v>5</v>
      </c>
      <c r="J1177" s="2" t="s">
        <v>127</v>
      </c>
      <c r="K1177" s="2" t="s">
        <v>84</v>
      </c>
      <c r="L1177" s="2" t="s">
        <v>11</v>
      </c>
      <c r="M1177" s="2">
        <v>1</v>
      </c>
      <c r="N1177" s="2" t="s">
        <v>11</v>
      </c>
      <c r="O1177" s="2" t="s">
        <v>33</v>
      </c>
    </row>
    <row r="1178" spans="1:15" x14ac:dyDescent="0.35">
      <c r="A1178" s="4">
        <v>44310</v>
      </c>
      <c r="B1178" s="2" t="s">
        <v>18</v>
      </c>
      <c r="C1178" s="2" t="s">
        <v>114</v>
      </c>
      <c r="D1178" s="2" t="s">
        <v>5</v>
      </c>
      <c r="E1178" s="2" t="s">
        <v>57</v>
      </c>
      <c r="F1178" s="2" t="s">
        <v>4</v>
      </c>
      <c r="G1178" s="2" t="s">
        <v>52</v>
      </c>
      <c r="H1178" s="2">
        <v>1</v>
      </c>
      <c r="I1178" s="2">
        <v>6</v>
      </c>
      <c r="J1178" s="2" t="s">
        <v>127</v>
      </c>
      <c r="K1178" s="2" t="s">
        <v>84</v>
      </c>
      <c r="L1178" s="2" t="s">
        <v>11</v>
      </c>
      <c r="M1178" s="2" t="s">
        <v>39</v>
      </c>
      <c r="N1178" s="2" t="s">
        <v>12</v>
      </c>
      <c r="O1178" s="2" t="s">
        <v>33</v>
      </c>
    </row>
    <row r="1179" spans="1:15" x14ac:dyDescent="0.35">
      <c r="A1179" s="4">
        <v>44310</v>
      </c>
      <c r="B1179" s="2" t="s">
        <v>18</v>
      </c>
      <c r="C1179" s="2" t="s">
        <v>114</v>
      </c>
      <c r="D1179" s="2" t="s">
        <v>5</v>
      </c>
      <c r="E1179" s="2" t="s">
        <v>57</v>
      </c>
      <c r="F1179" s="2" t="s">
        <v>4</v>
      </c>
      <c r="G1179" s="2" t="s">
        <v>52</v>
      </c>
      <c r="H1179" s="2">
        <v>1</v>
      </c>
      <c r="I1179" s="2">
        <v>7</v>
      </c>
      <c r="J1179" s="2" t="s">
        <v>127</v>
      </c>
      <c r="K1179" s="2" t="s">
        <v>84</v>
      </c>
      <c r="L1179" s="2" t="s">
        <v>11</v>
      </c>
      <c r="M1179" s="2">
        <v>2</v>
      </c>
      <c r="N1179" s="2" t="s">
        <v>12</v>
      </c>
      <c r="O1179" s="2" t="s">
        <v>34</v>
      </c>
    </row>
    <row r="1180" spans="1:15" x14ac:dyDescent="0.35">
      <c r="A1180" s="4">
        <v>44310</v>
      </c>
      <c r="B1180" s="2" t="s">
        <v>18</v>
      </c>
      <c r="C1180" s="2" t="s">
        <v>114</v>
      </c>
      <c r="D1180" s="2" t="s">
        <v>5</v>
      </c>
      <c r="E1180" s="2" t="s">
        <v>57</v>
      </c>
      <c r="F1180" s="2" t="s">
        <v>4</v>
      </c>
      <c r="G1180" s="2" t="s">
        <v>52</v>
      </c>
      <c r="H1180" s="2">
        <v>1</v>
      </c>
      <c r="I1180" s="2">
        <v>8</v>
      </c>
      <c r="J1180" s="2" t="s">
        <v>127</v>
      </c>
      <c r="K1180" s="2" t="s">
        <v>84</v>
      </c>
      <c r="L1180" s="2" t="s">
        <v>11</v>
      </c>
      <c r="M1180" s="2">
        <v>2</v>
      </c>
      <c r="N1180" s="2" t="s">
        <v>11</v>
      </c>
      <c r="O1180" s="2" t="s">
        <v>35</v>
      </c>
    </row>
    <row r="1181" spans="1:15" x14ac:dyDescent="0.35">
      <c r="A1181" s="4">
        <v>44310</v>
      </c>
      <c r="B1181" s="2" t="s">
        <v>18</v>
      </c>
      <c r="C1181" s="2" t="s">
        <v>114</v>
      </c>
      <c r="D1181" s="2" t="s">
        <v>5</v>
      </c>
      <c r="E1181" s="2" t="s">
        <v>57</v>
      </c>
      <c r="F1181" s="2" t="s">
        <v>4</v>
      </c>
      <c r="G1181" s="2" t="s">
        <v>52</v>
      </c>
      <c r="H1181" s="2">
        <v>1</v>
      </c>
      <c r="I1181" s="2">
        <v>9</v>
      </c>
      <c r="J1181" s="2" t="s">
        <v>127</v>
      </c>
      <c r="K1181" s="2" t="s">
        <v>84</v>
      </c>
      <c r="L1181" s="2" t="s">
        <v>12</v>
      </c>
      <c r="M1181" s="2">
        <v>2</v>
      </c>
      <c r="N1181" s="2" t="s">
        <v>11</v>
      </c>
      <c r="O1181" s="2" t="s">
        <v>34</v>
      </c>
    </row>
    <row r="1182" spans="1:15" x14ac:dyDescent="0.35">
      <c r="A1182" s="4">
        <v>44310</v>
      </c>
      <c r="B1182" s="2" t="s">
        <v>18</v>
      </c>
      <c r="C1182" s="2" t="s">
        <v>114</v>
      </c>
      <c r="D1182" s="2" t="s">
        <v>5</v>
      </c>
      <c r="E1182" s="2" t="s">
        <v>57</v>
      </c>
      <c r="F1182" s="2" t="s">
        <v>4</v>
      </c>
      <c r="G1182" s="2" t="s">
        <v>52</v>
      </c>
      <c r="H1182" s="2">
        <v>1</v>
      </c>
      <c r="I1182" s="2">
        <v>10</v>
      </c>
      <c r="J1182" s="2" t="s">
        <v>127</v>
      </c>
      <c r="K1182" s="2" t="s">
        <v>84</v>
      </c>
      <c r="L1182" s="2" t="s">
        <v>12</v>
      </c>
      <c r="M1182" s="2">
        <v>2</v>
      </c>
      <c r="N1182" s="2" t="s">
        <v>11</v>
      </c>
      <c r="O1182" s="2" t="s">
        <v>35</v>
      </c>
    </row>
    <row r="1183" spans="1:15" x14ac:dyDescent="0.35">
      <c r="A1183" s="4">
        <v>44310</v>
      </c>
      <c r="B1183" s="2" t="s">
        <v>18</v>
      </c>
      <c r="C1183" s="2" t="s">
        <v>114</v>
      </c>
      <c r="D1183" s="2" t="s">
        <v>5</v>
      </c>
      <c r="E1183" s="2" t="s">
        <v>57</v>
      </c>
      <c r="F1183" s="2" t="s">
        <v>4</v>
      </c>
      <c r="G1183" s="2" t="s">
        <v>52</v>
      </c>
      <c r="H1183" s="2">
        <v>1</v>
      </c>
      <c r="I1183" s="2">
        <v>11</v>
      </c>
      <c r="J1183" s="2" t="s">
        <v>127</v>
      </c>
      <c r="K1183" s="2" t="s">
        <v>84</v>
      </c>
      <c r="L1183" s="2" t="s">
        <v>12</v>
      </c>
      <c r="M1183" s="2">
        <v>2</v>
      </c>
      <c r="N1183" s="2" t="s">
        <v>12</v>
      </c>
      <c r="O1183" s="2" t="s">
        <v>33</v>
      </c>
    </row>
    <row r="1184" spans="1:15" hidden="1" x14ac:dyDescent="0.35">
      <c r="A1184" s="4">
        <v>44310</v>
      </c>
      <c r="B1184" s="2" t="s">
        <v>18</v>
      </c>
      <c r="C1184" s="2" t="s">
        <v>114</v>
      </c>
      <c r="D1184" s="2" t="s">
        <v>5</v>
      </c>
      <c r="E1184" s="2" t="s">
        <v>57</v>
      </c>
      <c r="F1184" s="2" t="s">
        <v>4</v>
      </c>
      <c r="G1184" s="2" t="s">
        <v>52</v>
      </c>
      <c r="H1184" s="2">
        <v>1</v>
      </c>
      <c r="I1184" s="2">
        <v>12</v>
      </c>
      <c r="J1184" s="2" t="s">
        <v>127</v>
      </c>
      <c r="K1184" s="2" t="s">
        <v>84</v>
      </c>
      <c r="L1184" s="2" t="s">
        <v>12</v>
      </c>
      <c r="M1184" s="2">
        <v>2</v>
      </c>
      <c r="N1184" s="2" t="s">
        <v>40</v>
      </c>
      <c r="O1184" s="2" t="s">
        <v>40</v>
      </c>
    </row>
    <row r="1185" spans="1:15" x14ac:dyDescent="0.35">
      <c r="A1185" s="4">
        <v>44310</v>
      </c>
      <c r="B1185" s="2" t="s">
        <v>18</v>
      </c>
      <c r="C1185" s="2" t="s">
        <v>114</v>
      </c>
      <c r="D1185" s="2" t="s">
        <v>5</v>
      </c>
      <c r="E1185" s="2" t="s">
        <v>57</v>
      </c>
      <c r="F1185" s="2" t="s">
        <v>4</v>
      </c>
      <c r="G1185" s="2" t="s">
        <v>52</v>
      </c>
      <c r="H1185" s="2">
        <v>1</v>
      </c>
      <c r="I1185" s="2">
        <v>13</v>
      </c>
      <c r="J1185" s="2" t="s">
        <v>127</v>
      </c>
      <c r="K1185" s="2" t="s">
        <v>84</v>
      </c>
      <c r="L1185" s="2" t="s">
        <v>12</v>
      </c>
      <c r="M1185" s="2" t="s">
        <v>39</v>
      </c>
      <c r="N1185" s="2" t="s">
        <v>11</v>
      </c>
      <c r="O1185" s="2" t="s">
        <v>33</v>
      </c>
    </row>
    <row r="1186" spans="1:15" x14ac:dyDescent="0.35">
      <c r="A1186" s="4">
        <v>44310</v>
      </c>
      <c r="B1186" s="2" t="s">
        <v>18</v>
      </c>
      <c r="C1186" s="2" t="s">
        <v>114</v>
      </c>
      <c r="D1186" s="2" t="s">
        <v>5</v>
      </c>
      <c r="E1186" s="2" t="s">
        <v>57</v>
      </c>
      <c r="F1186" s="2" t="s">
        <v>4</v>
      </c>
      <c r="G1186" s="2" t="s">
        <v>52</v>
      </c>
      <c r="H1186" s="2">
        <v>1</v>
      </c>
      <c r="I1186" s="2">
        <v>14</v>
      </c>
      <c r="J1186" s="2" t="s">
        <v>127</v>
      </c>
      <c r="K1186" s="2" t="s">
        <v>84</v>
      </c>
      <c r="L1186" s="2" t="s">
        <v>11</v>
      </c>
      <c r="M1186" s="2">
        <v>1</v>
      </c>
      <c r="N1186" s="2" t="s">
        <v>11</v>
      </c>
      <c r="O1186" s="2" t="s">
        <v>33</v>
      </c>
    </row>
    <row r="1187" spans="1:15" x14ac:dyDescent="0.35">
      <c r="A1187" s="4">
        <v>44310</v>
      </c>
      <c r="B1187" s="2" t="s">
        <v>18</v>
      </c>
      <c r="C1187" s="2" t="s">
        <v>114</v>
      </c>
      <c r="D1187" s="2" t="s">
        <v>5</v>
      </c>
      <c r="E1187" s="2" t="s">
        <v>57</v>
      </c>
      <c r="F1187" s="2" t="s">
        <v>4</v>
      </c>
      <c r="G1187" s="2" t="s">
        <v>52</v>
      </c>
      <c r="H1187" s="2">
        <v>1</v>
      </c>
      <c r="I1187" s="2">
        <v>15</v>
      </c>
      <c r="J1187" s="2" t="s">
        <v>127</v>
      </c>
      <c r="K1187" s="2" t="s">
        <v>84</v>
      </c>
      <c r="L1187" s="2" t="s">
        <v>11</v>
      </c>
      <c r="M1187" s="2">
        <v>1</v>
      </c>
      <c r="N1187" s="2" t="s">
        <v>11</v>
      </c>
      <c r="O1187" s="2" t="s">
        <v>33</v>
      </c>
    </row>
    <row r="1188" spans="1:15" x14ac:dyDescent="0.35">
      <c r="A1188" s="4">
        <v>44310</v>
      </c>
      <c r="B1188" s="2" t="s">
        <v>18</v>
      </c>
      <c r="C1188" s="2" t="s">
        <v>114</v>
      </c>
      <c r="D1188" s="2" t="s">
        <v>5</v>
      </c>
      <c r="E1188" s="2" t="s">
        <v>57</v>
      </c>
      <c r="F1188" s="2" t="s">
        <v>4</v>
      </c>
      <c r="G1188" s="2" t="s">
        <v>52</v>
      </c>
      <c r="H1188" s="2">
        <v>1</v>
      </c>
      <c r="I1188" s="2">
        <v>16</v>
      </c>
      <c r="J1188" s="2" t="s">
        <v>127</v>
      </c>
      <c r="K1188" s="2" t="s">
        <v>84</v>
      </c>
      <c r="L1188" s="2" t="s">
        <v>11</v>
      </c>
      <c r="M1188" s="2">
        <v>2</v>
      </c>
      <c r="N1188" s="2" t="s">
        <v>12</v>
      </c>
      <c r="O1188" s="2" t="s">
        <v>34</v>
      </c>
    </row>
    <row r="1189" spans="1:15" x14ac:dyDescent="0.35">
      <c r="A1189" s="4">
        <v>44310</v>
      </c>
      <c r="B1189" s="2" t="s">
        <v>18</v>
      </c>
      <c r="C1189" s="2" t="s">
        <v>114</v>
      </c>
      <c r="D1189" s="2" t="s">
        <v>5</v>
      </c>
      <c r="E1189" s="2" t="s">
        <v>57</v>
      </c>
      <c r="F1189" s="2" t="s">
        <v>4</v>
      </c>
      <c r="G1189" s="2" t="s">
        <v>52</v>
      </c>
      <c r="H1189" s="2">
        <v>1</v>
      </c>
      <c r="I1189" s="2">
        <v>17</v>
      </c>
      <c r="J1189" s="2" t="s">
        <v>127</v>
      </c>
      <c r="K1189" s="2" t="s">
        <v>84</v>
      </c>
      <c r="L1189" s="2" t="s">
        <v>11</v>
      </c>
      <c r="M1189" s="2">
        <v>1</v>
      </c>
      <c r="N1189" s="2" t="s">
        <v>11</v>
      </c>
      <c r="O1189" s="2" t="s">
        <v>33</v>
      </c>
    </row>
    <row r="1190" spans="1:15" x14ac:dyDescent="0.35">
      <c r="A1190" s="4">
        <v>44310</v>
      </c>
      <c r="B1190" s="2" t="s">
        <v>18</v>
      </c>
      <c r="C1190" s="2" t="s">
        <v>114</v>
      </c>
      <c r="D1190" s="2" t="s">
        <v>5</v>
      </c>
      <c r="E1190" s="2" t="s">
        <v>57</v>
      </c>
      <c r="F1190" s="2" t="s">
        <v>4</v>
      </c>
      <c r="G1190" s="2" t="s">
        <v>52</v>
      </c>
      <c r="H1190" s="2">
        <v>1</v>
      </c>
      <c r="I1190" s="2">
        <v>18</v>
      </c>
      <c r="J1190" s="2" t="s">
        <v>127</v>
      </c>
      <c r="K1190" s="2" t="s">
        <v>84</v>
      </c>
      <c r="L1190" s="2" t="s">
        <v>12</v>
      </c>
      <c r="M1190" s="2">
        <v>1</v>
      </c>
      <c r="N1190" s="2" t="s">
        <v>11</v>
      </c>
      <c r="O1190" s="2" t="s">
        <v>35</v>
      </c>
    </row>
    <row r="1191" spans="1:15" x14ac:dyDescent="0.35">
      <c r="A1191" s="4">
        <v>44310</v>
      </c>
      <c r="B1191" s="2" t="s">
        <v>18</v>
      </c>
      <c r="C1191" s="2" t="s">
        <v>114</v>
      </c>
      <c r="D1191" s="2" t="s">
        <v>5</v>
      </c>
      <c r="E1191" s="2" t="s">
        <v>57</v>
      </c>
      <c r="F1191" s="2" t="s">
        <v>4</v>
      </c>
      <c r="G1191" s="2" t="s">
        <v>52</v>
      </c>
      <c r="H1191" s="2">
        <v>1</v>
      </c>
      <c r="I1191" s="2">
        <v>19</v>
      </c>
      <c r="J1191" s="2" t="s">
        <v>127</v>
      </c>
      <c r="K1191" s="2" t="s">
        <v>84</v>
      </c>
      <c r="L1191" s="2" t="s">
        <v>12</v>
      </c>
      <c r="M1191" s="2" t="s">
        <v>39</v>
      </c>
      <c r="N1191" s="2" t="s">
        <v>11</v>
      </c>
      <c r="O1191" s="2" t="s">
        <v>33</v>
      </c>
    </row>
    <row r="1192" spans="1:15" x14ac:dyDescent="0.35">
      <c r="A1192" s="4">
        <v>44310</v>
      </c>
      <c r="B1192" s="2" t="s">
        <v>18</v>
      </c>
      <c r="C1192" s="2" t="s">
        <v>114</v>
      </c>
      <c r="D1192" s="2" t="s">
        <v>5</v>
      </c>
      <c r="E1192" s="2" t="s">
        <v>57</v>
      </c>
      <c r="F1192" s="2" t="s">
        <v>4</v>
      </c>
      <c r="G1192" s="2" t="s">
        <v>52</v>
      </c>
      <c r="H1192" s="2">
        <v>2</v>
      </c>
      <c r="I1192" s="2">
        <v>20</v>
      </c>
      <c r="J1192" s="2" t="s">
        <v>127</v>
      </c>
      <c r="K1192" s="2" t="s">
        <v>84</v>
      </c>
      <c r="L1192" s="2" t="s">
        <v>11</v>
      </c>
      <c r="M1192" s="2">
        <v>1</v>
      </c>
      <c r="N1192" s="2" t="s">
        <v>11</v>
      </c>
      <c r="O1192" s="2" t="s">
        <v>33</v>
      </c>
    </row>
    <row r="1193" spans="1:15" x14ac:dyDescent="0.35">
      <c r="A1193" s="4">
        <v>44310</v>
      </c>
      <c r="B1193" s="2" t="s">
        <v>18</v>
      </c>
      <c r="C1193" s="2" t="s">
        <v>114</v>
      </c>
      <c r="D1193" s="2" t="s">
        <v>5</v>
      </c>
      <c r="E1193" s="2" t="s">
        <v>57</v>
      </c>
      <c r="F1193" s="2" t="s">
        <v>4</v>
      </c>
      <c r="G1193" s="2" t="s">
        <v>52</v>
      </c>
      <c r="H1193" s="2">
        <v>2</v>
      </c>
      <c r="I1193" s="2">
        <v>21</v>
      </c>
      <c r="J1193" s="2" t="s">
        <v>127</v>
      </c>
      <c r="K1193" s="2" t="s">
        <v>84</v>
      </c>
      <c r="L1193" s="2" t="s">
        <v>11</v>
      </c>
      <c r="M1193" s="2">
        <v>2</v>
      </c>
      <c r="N1193" s="2" t="s">
        <v>12</v>
      </c>
      <c r="O1193" s="2" t="s">
        <v>34</v>
      </c>
    </row>
    <row r="1194" spans="1:15" x14ac:dyDescent="0.35">
      <c r="A1194" s="4">
        <v>44310</v>
      </c>
      <c r="B1194" s="2" t="s">
        <v>18</v>
      </c>
      <c r="C1194" s="2" t="s">
        <v>114</v>
      </c>
      <c r="D1194" s="2" t="s">
        <v>5</v>
      </c>
      <c r="E1194" s="2" t="s">
        <v>57</v>
      </c>
      <c r="F1194" s="2" t="s">
        <v>4</v>
      </c>
      <c r="G1194" s="2" t="s">
        <v>52</v>
      </c>
      <c r="H1194" s="2">
        <v>2</v>
      </c>
      <c r="I1194" s="2">
        <v>22</v>
      </c>
      <c r="J1194" s="2" t="s">
        <v>127</v>
      </c>
      <c r="K1194" s="2" t="s">
        <v>84</v>
      </c>
      <c r="L1194" s="2" t="s">
        <v>11</v>
      </c>
      <c r="M1194" s="2">
        <v>2</v>
      </c>
      <c r="N1194" s="2" t="s">
        <v>11</v>
      </c>
      <c r="O1194" s="2" t="s">
        <v>33</v>
      </c>
    </row>
    <row r="1195" spans="1:15" x14ac:dyDescent="0.35">
      <c r="A1195" s="4">
        <v>44310</v>
      </c>
      <c r="B1195" s="2" t="s">
        <v>18</v>
      </c>
      <c r="C1195" s="2" t="s">
        <v>114</v>
      </c>
      <c r="D1195" s="2" t="s">
        <v>5</v>
      </c>
      <c r="E1195" s="2" t="s">
        <v>57</v>
      </c>
      <c r="F1195" s="2" t="s">
        <v>4</v>
      </c>
      <c r="G1195" s="2" t="s">
        <v>52</v>
      </c>
      <c r="H1195" s="2">
        <v>2</v>
      </c>
      <c r="I1195" s="2">
        <v>23</v>
      </c>
      <c r="J1195" s="2" t="s">
        <v>127</v>
      </c>
      <c r="K1195" s="2" t="s">
        <v>84</v>
      </c>
      <c r="L1195" s="2" t="s">
        <v>11</v>
      </c>
      <c r="M1195" s="2">
        <v>2</v>
      </c>
      <c r="N1195" s="2" t="s">
        <v>11</v>
      </c>
      <c r="O1195" s="2" t="s">
        <v>33</v>
      </c>
    </row>
    <row r="1196" spans="1:15" x14ac:dyDescent="0.35">
      <c r="A1196" s="4">
        <v>44310</v>
      </c>
      <c r="B1196" s="2" t="s">
        <v>18</v>
      </c>
      <c r="C1196" s="2" t="s">
        <v>114</v>
      </c>
      <c r="D1196" s="2" t="s">
        <v>5</v>
      </c>
      <c r="E1196" s="2" t="s">
        <v>57</v>
      </c>
      <c r="F1196" s="2" t="s">
        <v>4</v>
      </c>
      <c r="G1196" s="2" t="s">
        <v>52</v>
      </c>
      <c r="H1196" s="2">
        <v>2</v>
      </c>
      <c r="I1196" s="2">
        <v>24</v>
      </c>
      <c r="J1196" s="2" t="s">
        <v>127</v>
      </c>
      <c r="K1196" s="2" t="s">
        <v>84</v>
      </c>
      <c r="L1196" s="2" t="s">
        <v>12</v>
      </c>
      <c r="M1196" s="2">
        <v>2</v>
      </c>
      <c r="N1196" s="2" t="s">
        <v>11</v>
      </c>
      <c r="O1196" s="2" t="s">
        <v>33</v>
      </c>
    </row>
    <row r="1197" spans="1:15" x14ac:dyDescent="0.35">
      <c r="A1197" s="4">
        <v>44310</v>
      </c>
      <c r="B1197" s="2" t="s">
        <v>18</v>
      </c>
      <c r="C1197" s="2" t="s">
        <v>114</v>
      </c>
      <c r="D1197" s="2" t="s">
        <v>5</v>
      </c>
      <c r="E1197" s="2" t="s">
        <v>57</v>
      </c>
      <c r="F1197" s="2" t="s">
        <v>4</v>
      </c>
      <c r="G1197" s="2" t="s">
        <v>52</v>
      </c>
      <c r="H1197" s="2">
        <v>2</v>
      </c>
      <c r="I1197" s="2">
        <v>25</v>
      </c>
      <c r="J1197" s="2" t="s">
        <v>127</v>
      </c>
      <c r="K1197" s="2" t="s">
        <v>84</v>
      </c>
      <c r="L1197" s="2" t="s">
        <v>12</v>
      </c>
      <c r="M1197" s="2">
        <v>1</v>
      </c>
      <c r="N1197" s="2" t="s">
        <v>12</v>
      </c>
      <c r="O1197" s="2" t="s">
        <v>34</v>
      </c>
    </row>
    <row r="1198" spans="1:15" x14ac:dyDescent="0.35">
      <c r="A1198" s="4">
        <v>44310</v>
      </c>
      <c r="B1198" s="2" t="s">
        <v>18</v>
      </c>
      <c r="C1198" s="2" t="s">
        <v>114</v>
      </c>
      <c r="D1198" s="2" t="s">
        <v>5</v>
      </c>
      <c r="E1198" s="2" t="s">
        <v>57</v>
      </c>
      <c r="F1198" s="2" t="s">
        <v>4</v>
      </c>
      <c r="G1198" s="2" t="s">
        <v>52</v>
      </c>
      <c r="H1198" s="2">
        <v>2</v>
      </c>
      <c r="I1198" s="2">
        <v>26</v>
      </c>
      <c r="J1198" s="2" t="s">
        <v>127</v>
      </c>
      <c r="K1198" s="2" t="s">
        <v>84</v>
      </c>
      <c r="L1198" s="2" t="s">
        <v>12</v>
      </c>
      <c r="M1198" s="2">
        <v>1</v>
      </c>
      <c r="N1198" s="2" t="s">
        <v>11</v>
      </c>
      <c r="O1198" s="2" t="s">
        <v>33</v>
      </c>
    </row>
    <row r="1199" spans="1:15" x14ac:dyDescent="0.35">
      <c r="A1199" s="4">
        <v>44310</v>
      </c>
      <c r="B1199" s="2" t="s">
        <v>18</v>
      </c>
      <c r="C1199" s="2" t="s">
        <v>114</v>
      </c>
      <c r="D1199" s="2" t="s">
        <v>5</v>
      </c>
      <c r="E1199" s="2" t="s">
        <v>57</v>
      </c>
      <c r="F1199" s="2" t="s">
        <v>4</v>
      </c>
      <c r="G1199" s="2" t="s">
        <v>52</v>
      </c>
      <c r="H1199" s="2">
        <v>2</v>
      </c>
      <c r="I1199" s="2">
        <v>27</v>
      </c>
      <c r="J1199" s="2" t="s">
        <v>127</v>
      </c>
      <c r="K1199" s="2" t="s">
        <v>84</v>
      </c>
      <c r="L1199" s="2" t="s">
        <v>12</v>
      </c>
      <c r="M1199" s="2">
        <v>1</v>
      </c>
      <c r="N1199" s="2" t="s">
        <v>12</v>
      </c>
      <c r="O1199" s="2" t="s">
        <v>33</v>
      </c>
    </row>
    <row r="1200" spans="1:15" x14ac:dyDescent="0.35">
      <c r="A1200" s="4">
        <v>44310</v>
      </c>
      <c r="B1200" s="2" t="s">
        <v>18</v>
      </c>
      <c r="C1200" s="2" t="s">
        <v>114</v>
      </c>
      <c r="D1200" s="2" t="s">
        <v>5</v>
      </c>
      <c r="E1200" s="2" t="s">
        <v>57</v>
      </c>
      <c r="F1200" s="2" t="s">
        <v>4</v>
      </c>
      <c r="G1200" s="2" t="s">
        <v>52</v>
      </c>
      <c r="H1200" s="2">
        <v>2</v>
      </c>
      <c r="I1200" s="2">
        <v>28</v>
      </c>
      <c r="J1200" s="2" t="s">
        <v>127</v>
      </c>
      <c r="K1200" s="2" t="s">
        <v>84</v>
      </c>
      <c r="L1200" s="2" t="s">
        <v>11</v>
      </c>
      <c r="M1200" s="2">
        <v>1</v>
      </c>
      <c r="N1200" s="2" t="s">
        <v>12</v>
      </c>
      <c r="O1200" s="2" t="s">
        <v>33</v>
      </c>
    </row>
    <row r="1201" spans="1:15" x14ac:dyDescent="0.35">
      <c r="A1201" s="4">
        <v>44310</v>
      </c>
      <c r="B1201" s="2" t="s">
        <v>18</v>
      </c>
      <c r="C1201" s="2" t="s">
        <v>114</v>
      </c>
      <c r="D1201" s="2" t="s">
        <v>5</v>
      </c>
      <c r="E1201" s="2" t="s">
        <v>57</v>
      </c>
      <c r="F1201" s="2" t="s">
        <v>4</v>
      </c>
      <c r="G1201" s="2" t="s">
        <v>52</v>
      </c>
      <c r="H1201" s="2">
        <v>2</v>
      </c>
      <c r="I1201" s="2">
        <v>29</v>
      </c>
      <c r="J1201" s="2" t="s">
        <v>127</v>
      </c>
      <c r="K1201" s="2" t="s">
        <v>84</v>
      </c>
      <c r="L1201" s="2" t="s">
        <v>11</v>
      </c>
      <c r="M1201" s="2">
        <v>2</v>
      </c>
      <c r="N1201" s="2" t="s">
        <v>12</v>
      </c>
      <c r="O1201" s="2" t="s">
        <v>34</v>
      </c>
    </row>
    <row r="1202" spans="1:15" x14ac:dyDescent="0.35">
      <c r="A1202" s="4">
        <v>44310</v>
      </c>
      <c r="B1202" s="2" t="s">
        <v>18</v>
      </c>
      <c r="C1202" s="2" t="s">
        <v>114</v>
      </c>
      <c r="D1202" s="2" t="s">
        <v>5</v>
      </c>
      <c r="E1202" s="2" t="s">
        <v>57</v>
      </c>
      <c r="F1202" s="2" t="s">
        <v>4</v>
      </c>
      <c r="G1202" s="2" t="s">
        <v>52</v>
      </c>
      <c r="H1202" s="2">
        <v>2</v>
      </c>
      <c r="I1202" s="2">
        <v>30</v>
      </c>
      <c r="J1202" s="2" t="s">
        <v>127</v>
      </c>
      <c r="K1202" s="2" t="s">
        <v>84</v>
      </c>
      <c r="L1202" s="2" t="s">
        <v>11</v>
      </c>
      <c r="M1202" s="2">
        <v>2</v>
      </c>
      <c r="N1202" s="2" t="s">
        <v>12</v>
      </c>
      <c r="O1202" s="2" t="s">
        <v>34</v>
      </c>
    </row>
    <row r="1203" spans="1:15" x14ac:dyDescent="0.35">
      <c r="A1203" s="4">
        <v>44310</v>
      </c>
      <c r="B1203" s="2" t="s">
        <v>18</v>
      </c>
      <c r="C1203" s="2" t="s">
        <v>114</v>
      </c>
      <c r="D1203" s="2" t="s">
        <v>5</v>
      </c>
      <c r="E1203" s="2" t="s">
        <v>57</v>
      </c>
      <c r="F1203" s="2" t="s">
        <v>4</v>
      </c>
      <c r="G1203" s="2" t="s">
        <v>52</v>
      </c>
      <c r="H1203" s="2">
        <v>2</v>
      </c>
      <c r="I1203" s="2">
        <v>31</v>
      </c>
      <c r="J1203" s="2" t="s">
        <v>127</v>
      </c>
      <c r="K1203" s="2" t="s">
        <v>84</v>
      </c>
      <c r="L1203" s="2" t="s">
        <v>11</v>
      </c>
      <c r="M1203" s="2">
        <v>1</v>
      </c>
      <c r="N1203" s="2" t="s">
        <v>11</v>
      </c>
      <c r="O1203" s="2" t="s">
        <v>33</v>
      </c>
    </row>
    <row r="1204" spans="1:15" x14ac:dyDescent="0.35">
      <c r="A1204" s="4">
        <v>44310</v>
      </c>
      <c r="B1204" s="2" t="s">
        <v>18</v>
      </c>
      <c r="C1204" s="2" t="s">
        <v>114</v>
      </c>
      <c r="D1204" s="2" t="s">
        <v>5</v>
      </c>
      <c r="E1204" s="2" t="s">
        <v>57</v>
      </c>
      <c r="F1204" s="2" t="s">
        <v>4</v>
      </c>
      <c r="G1204" s="2" t="s">
        <v>52</v>
      </c>
      <c r="H1204" s="2">
        <v>2</v>
      </c>
      <c r="I1204" s="2">
        <v>32</v>
      </c>
      <c r="J1204" s="2" t="s">
        <v>127</v>
      </c>
      <c r="K1204" s="2" t="s">
        <v>84</v>
      </c>
      <c r="L1204" s="2" t="s">
        <v>12</v>
      </c>
      <c r="M1204" s="2">
        <v>2</v>
      </c>
      <c r="N1204" s="2" t="s">
        <v>11</v>
      </c>
      <c r="O1204" s="2" t="s">
        <v>33</v>
      </c>
    </row>
    <row r="1205" spans="1:15" x14ac:dyDescent="0.35">
      <c r="A1205" s="4">
        <v>44310</v>
      </c>
      <c r="B1205" s="2" t="s">
        <v>18</v>
      </c>
      <c r="C1205" s="2" t="s">
        <v>114</v>
      </c>
      <c r="D1205" s="2" t="s">
        <v>5</v>
      </c>
      <c r="E1205" s="2" t="s">
        <v>57</v>
      </c>
      <c r="F1205" s="2" t="s">
        <v>4</v>
      </c>
      <c r="G1205" s="2" t="s">
        <v>52</v>
      </c>
      <c r="H1205" s="2">
        <v>2</v>
      </c>
      <c r="I1205" s="2">
        <v>33</v>
      </c>
      <c r="J1205" s="2" t="s">
        <v>127</v>
      </c>
      <c r="K1205" s="2" t="s">
        <v>84</v>
      </c>
      <c r="L1205" s="2" t="s">
        <v>12</v>
      </c>
      <c r="M1205" s="2">
        <v>1</v>
      </c>
      <c r="N1205" s="2" t="s">
        <v>12</v>
      </c>
      <c r="O1205" s="2" t="s">
        <v>33</v>
      </c>
    </row>
    <row r="1206" spans="1:15" x14ac:dyDescent="0.35">
      <c r="A1206" s="4">
        <v>44310</v>
      </c>
      <c r="B1206" s="2" t="s">
        <v>18</v>
      </c>
      <c r="C1206" s="2" t="s">
        <v>114</v>
      </c>
      <c r="D1206" s="2" t="s">
        <v>5</v>
      </c>
      <c r="E1206" s="2" t="s">
        <v>57</v>
      </c>
      <c r="F1206" s="2" t="s">
        <v>4</v>
      </c>
      <c r="G1206" s="2" t="s">
        <v>52</v>
      </c>
      <c r="H1206" s="2">
        <v>2</v>
      </c>
      <c r="I1206" s="2">
        <v>34</v>
      </c>
      <c r="J1206" s="2" t="s">
        <v>127</v>
      </c>
      <c r="K1206" s="2" t="s">
        <v>84</v>
      </c>
      <c r="L1206" s="2" t="s">
        <v>12</v>
      </c>
      <c r="M1206" s="2">
        <v>1</v>
      </c>
      <c r="N1206" s="2" t="s">
        <v>11</v>
      </c>
      <c r="O1206" s="2" t="s">
        <v>35</v>
      </c>
    </row>
    <row r="1207" spans="1:15" x14ac:dyDescent="0.35">
      <c r="A1207" s="4">
        <v>44310</v>
      </c>
      <c r="B1207" s="2" t="s">
        <v>18</v>
      </c>
      <c r="C1207" s="2" t="s">
        <v>114</v>
      </c>
      <c r="D1207" s="2" t="s">
        <v>5</v>
      </c>
      <c r="E1207" s="2" t="s">
        <v>57</v>
      </c>
      <c r="F1207" s="2" t="s">
        <v>4</v>
      </c>
      <c r="G1207" s="2" t="s">
        <v>52</v>
      </c>
      <c r="H1207" s="2">
        <v>2</v>
      </c>
      <c r="I1207" s="2">
        <v>35</v>
      </c>
      <c r="J1207" s="2" t="s">
        <v>127</v>
      </c>
      <c r="K1207" s="2" t="s">
        <v>84</v>
      </c>
      <c r="L1207" s="2" t="s">
        <v>12</v>
      </c>
      <c r="M1207" s="2">
        <v>2</v>
      </c>
      <c r="N1207" s="2" t="s">
        <v>12</v>
      </c>
      <c r="O1207" s="2" t="s">
        <v>34</v>
      </c>
    </row>
    <row r="1208" spans="1:15" x14ac:dyDescent="0.35">
      <c r="A1208" s="4">
        <v>44310</v>
      </c>
      <c r="B1208" s="2" t="s">
        <v>18</v>
      </c>
      <c r="C1208" s="2" t="s">
        <v>114</v>
      </c>
      <c r="D1208" s="2" t="s">
        <v>5</v>
      </c>
      <c r="E1208" s="2" t="s">
        <v>57</v>
      </c>
      <c r="F1208" s="2" t="s">
        <v>4</v>
      </c>
      <c r="G1208" s="2" t="s">
        <v>52</v>
      </c>
      <c r="H1208" s="2">
        <v>2</v>
      </c>
      <c r="I1208" s="2">
        <v>36</v>
      </c>
      <c r="J1208" s="2" t="s">
        <v>127</v>
      </c>
      <c r="K1208" s="2" t="s">
        <v>84</v>
      </c>
      <c r="L1208" s="2" t="s">
        <v>11</v>
      </c>
      <c r="M1208" s="2">
        <v>2</v>
      </c>
      <c r="N1208" s="2" t="s">
        <v>11</v>
      </c>
      <c r="O1208" s="2" t="s">
        <v>33</v>
      </c>
    </row>
    <row r="1209" spans="1:15" x14ac:dyDescent="0.35">
      <c r="A1209" s="4">
        <v>44310</v>
      </c>
      <c r="B1209" s="2" t="s">
        <v>18</v>
      </c>
      <c r="C1209" s="2" t="s">
        <v>114</v>
      </c>
      <c r="D1209" s="2" t="s">
        <v>5</v>
      </c>
      <c r="E1209" s="2" t="s">
        <v>57</v>
      </c>
      <c r="F1209" s="2" t="s">
        <v>4</v>
      </c>
      <c r="G1209" s="2" t="s">
        <v>53</v>
      </c>
      <c r="H1209" s="2">
        <v>1</v>
      </c>
      <c r="I1209" s="2">
        <v>1</v>
      </c>
      <c r="J1209" s="2" t="s">
        <v>82</v>
      </c>
      <c r="K1209" s="2" t="s">
        <v>30</v>
      </c>
      <c r="L1209" s="2" t="s">
        <v>11</v>
      </c>
      <c r="M1209" s="2">
        <v>1</v>
      </c>
      <c r="N1209" s="2" t="s">
        <v>11</v>
      </c>
      <c r="O1209" s="2" t="s">
        <v>33</v>
      </c>
    </row>
    <row r="1210" spans="1:15" x14ac:dyDescent="0.35">
      <c r="A1210" s="4">
        <v>44310</v>
      </c>
      <c r="B1210" s="2" t="s">
        <v>18</v>
      </c>
      <c r="C1210" s="2" t="s">
        <v>114</v>
      </c>
      <c r="D1210" s="2" t="s">
        <v>5</v>
      </c>
      <c r="E1210" s="2" t="s">
        <v>57</v>
      </c>
      <c r="F1210" s="2" t="s">
        <v>4</v>
      </c>
      <c r="G1210" s="2" t="s">
        <v>53</v>
      </c>
      <c r="H1210" s="2">
        <v>1</v>
      </c>
      <c r="I1210" s="2">
        <v>2</v>
      </c>
      <c r="J1210" s="2" t="s">
        <v>82</v>
      </c>
      <c r="K1210" s="2" t="s">
        <v>30</v>
      </c>
      <c r="L1210" s="2" t="s">
        <v>11</v>
      </c>
      <c r="M1210" s="2" t="s">
        <v>39</v>
      </c>
      <c r="N1210" s="2" t="s">
        <v>12</v>
      </c>
      <c r="O1210" s="2" t="s">
        <v>33</v>
      </c>
    </row>
    <row r="1211" spans="1:15" x14ac:dyDescent="0.35">
      <c r="A1211" s="4">
        <v>44310</v>
      </c>
      <c r="B1211" s="2" t="s">
        <v>18</v>
      </c>
      <c r="C1211" s="2" t="s">
        <v>114</v>
      </c>
      <c r="D1211" s="2" t="s">
        <v>5</v>
      </c>
      <c r="E1211" s="2" t="s">
        <v>57</v>
      </c>
      <c r="F1211" s="2" t="s">
        <v>4</v>
      </c>
      <c r="G1211" s="2" t="s">
        <v>53</v>
      </c>
      <c r="H1211" s="2">
        <v>1</v>
      </c>
      <c r="I1211" s="2">
        <v>3</v>
      </c>
      <c r="J1211" s="2" t="s">
        <v>82</v>
      </c>
      <c r="K1211" s="2" t="s">
        <v>30</v>
      </c>
      <c r="L1211" s="2" t="s">
        <v>11</v>
      </c>
      <c r="M1211" s="2">
        <v>1</v>
      </c>
      <c r="N1211" s="2" t="s">
        <v>11</v>
      </c>
      <c r="O1211" s="2" t="s">
        <v>34</v>
      </c>
    </row>
    <row r="1212" spans="1:15" x14ac:dyDescent="0.35">
      <c r="A1212" s="4">
        <v>44310</v>
      </c>
      <c r="B1212" s="2" t="s">
        <v>18</v>
      </c>
      <c r="C1212" s="2" t="s">
        <v>114</v>
      </c>
      <c r="D1212" s="2" t="s">
        <v>5</v>
      </c>
      <c r="E1212" s="2" t="s">
        <v>57</v>
      </c>
      <c r="F1212" s="2" t="s">
        <v>4</v>
      </c>
      <c r="G1212" s="2" t="s">
        <v>53</v>
      </c>
      <c r="H1212" s="2">
        <v>1</v>
      </c>
      <c r="I1212" s="2">
        <v>4</v>
      </c>
      <c r="J1212" s="2" t="s">
        <v>82</v>
      </c>
      <c r="K1212" s="2" t="s">
        <v>30</v>
      </c>
      <c r="L1212" s="2" t="s">
        <v>11</v>
      </c>
      <c r="M1212" s="2">
        <v>2</v>
      </c>
      <c r="N1212" s="2" t="s">
        <v>11</v>
      </c>
      <c r="O1212" s="2" t="s">
        <v>34</v>
      </c>
    </row>
    <row r="1213" spans="1:15" x14ac:dyDescent="0.35">
      <c r="A1213" s="4">
        <v>44310</v>
      </c>
      <c r="B1213" s="2" t="s">
        <v>18</v>
      </c>
      <c r="C1213" s="2" t="s">
        <v>114</v>
      </c>
      <c r="D1213" s="2" t="s">
        <v>5</v>
      </c>
      <c r="E1213" s="2" t="s">
        <v>57</v>
      </c>
      <c r="F1213" s="2" t="s">
        <v>4</v>
      </c>
      <c r="G1213" s="2" t="s">
        <v>53</v>
      </c>
      <c r="H1213" s="2">
        <v>1</v>
      </c>
      <c r="I1213" s="2">
        <v>5</v>
      </c>
      <c r="J1213" s="2" t="s">
        <v>82</v>
      </c>
      <c r="K1213" s="2" t="s">
        <v>30</v>
      </c>
      <c r="L1213" s="2" t="s">
        <v>12</v>
      </c>
      <c r="M1213" s="2">
        <v>1</v>
      </c>
      <c r="N1213" s="2" t="s">
        <v>11</v>
      </c>
      <c r="O1213" s="2" t="s">
        <v>34</v>
      </c>
    </row>
    <row r="1214" spans="1:15" x14ac:dyDescent="0.35">
      <c r="A1214" s="4">
        <v>44310</v>
      </c>
      <c r="B1214" s="2" t="s">
        <v>18</v>
      </c>
      <c r="C1214" s="2" t="s">
        <v>114</v>
      </c>
      <c r="D1214" s="2" t="s">
        <v>5</v>
      </c>
      <c r="E1214" s="2" t="s">
        <v>57</v>
      </c>
      <c r="F1214" s="2" t="s">
        <v>4</v>
      </c>
      <c r="G1214" s="2" t="s">
        <v>53</v>
      </c>
      <c r="H1214" s="2">
        <v>1</v>
      </c>
      <c r="I1214" s="2">
        <v>6</v>
      </c>
      <c r="J1214" s="2" t="s">
        <v>82</v>
      </c>
      <c r="K1214" s="2" t="s">
        <v>30</v>
      </c>
      <c r="L1214" s="2" t="s">
        <v>12</v>
      </c>
      <c r="M1214" s="2">
        <v>1</v>
      </c>
      <c r="N1214" s="2" t="s">
        <v>12</v>
      </c>
      <c r="O1214" s="2" t="s">
        <v>33</v>
      </c>
    </row>
    <row r="1215" spans="1:15" x14ac:dyDescent="0.35">
      <c r="A1215" s="4">
        <v>44310</v>
      </c>
      <c r="B1215" s="2" t="s">
        <v>18</v>
      </c>
      <c r="C1215" s="2" t="s">
        <v>114</v>
      </c>
      <c r="D1215" s="2" t="s">
        <v>5</v>
      </c>
      <c r="E1215" s="2" t="s">
        <v>57</v>
      </c>
      <c r="F1215" s="2" t="s">
        <v>4</v>
      </c>
      <c r="G1215" s="2" t="s">
        <v>53</v>
      </c>
      <c r="H1215" s="2">
        <v>1</v>
      </c>
      <c r="I1215" s="2">
        <v>7</v>
      </c>
      <c r="J1215" s="2" t="s">
        <v>82</v>
      </c>
      <c r="K1215" s="2" t="s">
        <v>30</v>
      </c>
      <c r="L1215" s="2" t="s">
        <v>12</v>
      </c>
      <c r="M1215" s="2">
        <v>1</v>
      </c>
      <c r="N1215" s="2" t="s">
        <v>12</v>
      </c>
      <c r="O1215" s="2" t="s">
        <v>34</v>
      </c>
    </row>
    <row r="1216" spans="1:15" hidden="1" x14ac:dyDescent="0.35">
      <c r="A1216" s="4">
        <v>44310</v>
      </c>
      <c r="B1216" s="2" t="s">
        <v>18</v>
      </c>
      <c r="C1216" s="2" t="s">
        <v>114</v>
      </c>
      <c r="D1216" s="2" t="s">
        <v>5</v>
      </c>
      <c r="E1216" s="2" t="s">
        <v>57</v>
      </c>
      <c r="F1216" s="2" t="s">
        <v>4</v>
      </c>
      <c r="G1216" s="2" t="s">
        <v>53</v>
      </c>
      <c r="H1216" s="2">
        <v>1</v>
      </c>
      <c r="I1216" s="2">
        <v>8</v>
      </c>
      <c r="J1216" s="2" t="s">
        <v>82</v>
      </c>
      <c r="K1216" s="2" t="s">
        <v>30</v>
      </c>
      <c r="L1216" s="2" t="s">
        <v>12</v>
      </c>
      <c r="M1216" s="2">
        <v>1</v>
      </c>
      <c r="N1216" s="2" t="s">
        <v>40</v>
      </c>
      <c r="O1216" s="2" t="s">
        <v>40</v>
      </c>
    </row>
    <row r="1217" spans="1:15" x14ac:dyDescent="0.35">
      <c r="A1217" s="4">
        <v>44310</v>
      </c>
      <c r="B1217" s="2" t="s">
        <v>18</v>
      </c>
      <c r="C1217" s="2" t="s">
        <v>114</v>
      </c>
      <c r="D1217" s="2" t="s">
        <v>5</v>
      </c>
      <c r="E1217" s="2" t="s">
        <v>57</v>
      </c>
      <c r="F1217" s="2" t="s">
        <v>4</v>
      </c>
      <c r="G1217" s="2" t="s">
        <v>53</v>
      </c>
      <c r="H1217" s="2">
        <v>1</v>
      </c>
      <c r="I1217" s="2">
        <v>9</v>
      </c>
      <c r="J1217" s="2" t="s">
        <v>82</v>
      </c>
      <c r="K1217" s="2" t="s">
        <v>30</v>
      </c>
      <c r="L1217" s="2" t="s">
        <v>12</v>
      </c>
      <c r="M1217" s="2">
        <v>1</v>
      </c>
      <c r="N1217" s="2" t="s">
        <v>12</v>
      </c>
      <c r="O1217" s="2" t="s">
        <v>35</v>
      </c>
    </row>
    <row r="1218" spans="1:15" x14ac:dyDescent="0.35">
      <c r="A1218" s="4">
        <v>44310</v>
      </c>
      <c r="B1218" s="2" t="s">
        <v>18</v>
      </c>
      <c r="C1218" s="2" t="s">
        <v>114</v>
      </c>
      <c r="D1218" s="2" t="s">
        <v>5</v>
      </c>
      <c r="E1218" s="2" t="s">
        <v>57</v>
      </c>
      <c r="F1218" s="2" t="s">
        <v>4</v>
      </c>
      <c r="G1218" s="2" t="s">
        <v>53</v>
      </c>
      <c r="H1218" s="2">
        <v>1</v>
      </c>
      <c r="I1218" s="2">
        <v>10</v>
      </c>
      <c r="J1218" s="2" t="s">
        <v>82</v>
      </c>
      <c r="K1218" s="2" t="s">
        <v>30</v>
      </c>
      <c r="L1218" s="2" t="s">
        <v>11</v>
      </c>
      <c r="M1218" s="2">
        <v>1</v>
      </c>
      <c r="N1218" s="2" t="s">
        <v>11</v>
      </c>
      <c r="O1218" s="2" t="s">
        <v>34</v>
      </c>
    </row>
    <row r="1219" spans="1:15" x14ac:dyDescent="0.35">
      <c r="A1219" s="4">
        <v>44310</v>
      </c>
      <c r="B1219" s="2" t="s">
        <v>18</v>
      </c>
      <c r="C1219" s="2" t="s">
        <v>114</v>
      </c>
      <c r="D1219" s="2" t="s">
        <v>5</v>
      </c>
      <c r="E1219" s="2" t="s">
        <v>57</v>
      </c>
      <c r="F1219" s="2" t="s">
        <v>4</v>
      </c>
      <c r="G1219" s="2" t="s">
        <v>53</v>
      </c>
      <c r="H1219" s="2">
        <v>1</v>
      </c>
      <c r="I1219" s="2">
        <v>11</v>
      </c>
      <c r="J1219" s="2" t="s">
        <v>82</v>
      </c>
      <c r="K1219" s="2" t="s">
        <v>30</v>
      </c>
      <c r="L1219" s="2" t="s">
        <v>11</v>
      </c>
      <c r="M1219" s="2">
        <v>2</v>
      </c>
      <c r="N1219" s="2" t="s">
        <v>12</v>
      </c>
      <c r="O1219" s="2" t="s">
        <v>34</v>
      </c>
    </row>
    <row r="1220" spans="1:15" x14ac:dyDescent="0.35">
      <c r="A1220" s="4">
        <v>44310</v>
      </c>
      <c r="B1220" s="2" t="s">
        <v>18</v>
      </c>
      <c r="C1220" s="2" t="s">
        <v>114</v>
      </c>
      <c r="D1220" s="2" t="s">
        <v>5</v>
      </c>
      <c r="E1220" s="2" t="s">
        <v>57</v>
      </c>
      <c r="F1220" s="2" t="s">
        <v>4</v>
      </c>
      <c r="G1220" s="2" t="s">
        <v>53</v>
      </c>
      <c r="H1220" s="2">
        <v>1</v>
      </c>
      <c r="I1220" s="2">
        <v>12</v>
      </c>
      <c r="J1220" s="2" t="s">
        <v>82</v>
      </c>
      <c r="K1220" s="2" t="s">
        <v>30</v>
      </c>
      <c r="L1220" s="2" t="s">
        <v>11</v>
      </c>
      <c r="M1220" s="2">
        <v>1</v>
      </c>
      <c r="N1220" s="2" t="s">
        <v>11</v>
      </c>
      <c r="O1220" s="2" t="s">
        <v>34</v>
      </c>
    </row>
    <row r="1221" spans="1:15" x14ac:dyDescent="0.35">
      <c r="A1221" s="4">
        <v>44310</v>
      </c>
      <c r="B1221" s="2" t="s">
        <v>18</v>
      </c>
      <c r="C1221" s="2" t="s">
        <v>114</v>
      </c>
      <c r="D1221" s="2" t="s">
        <v>5</v>
      </c>
      <c r="E1221" s="2" t="s">
        <v>57</v>
      </c>
      <c r="F1221" s="2" t="s">
        <v>4</v>
      </c>
      <c r="G1221" s="2" t="s">
        <v>53</v>
      </c>
      <c r="H1221" s="2">
        <v>1</v>
      </c>
      <c r="I1221" s="2">
        <v>13</v>
      </c>
      <c r="J1221" s="2" t="s">
        <v>82</v>
      </c>
      <c r="K1221" s="2" t="s">
        <v>30</v>
      </c>
      <c r="L1221" s="2" t="s">
        <v>11</v>
      </c>
      <c r="M1221" s="2">
        <v>2</v>
      </c>
      <c r="N1221" s="2" t="s">
        <v>12</v>
      </c>
      <c r="O1221" s="2" t="s">
        <v>35</v>
      </c>
    </row>
    <row r="1222" spans="1:15" x14ac:dyDescent="0.35">
      <c r="A1222" s="4">
        <v>44310</v>
      </c>
      <c r="B1222" s="2" t="s">
        <v>18</v>
      </c>
      <c r="C1222" s="2" t="s">
        <v>114</v>
      </c>
      <c r="D1222" s="2" t="s">
        <v>5</v>
      </c>
      <c r="E1222" s="2" t="s">
        <v>57</v>
      </c>
      <c r="F1222" s="2" t="s">
        <v>4</v>
      </c>
      <c r="G1222" s="2" t="s">
        <v>53</v>
      </c>
      <c r="H1222" s="2">
        <v>1</v>
      </c>
      <c r="I1222" s="2">
        <v>14</v>
      </c>
      <c r="J1222" s="2" t="s">
        <v>82</v>
      </c>
      <c r="K1222" s="2" t="s">
        <v>30</v>
      </c>
      <c r="L1222" s="2" t="s">
        <v>12</v>
      </c>
      <c r="M1222" s="2">
        <v>2</v>
      </c>
      <c r="N1222" s="2" t="s">
        <v>11</v>
      </c>
      <c r="O1222" s="2" t="s">
        <v>35</v>
      </c>
    </row>
    <row r="1223" spans="1:15" x14ac:dyDescent="0.35">
      <c r="A1223" s="4">
        <v>44310</v>
      </c>
      <c r="B1223" s="2" t="s">
        <v>18</v>
      </c>
      <c r="C1223" s="2" t="s">
        <v>114</v>
      </c>
      <c r="D1223" s="2" t="s">
        <v>5</v>
      </c>
      <c r="E1223" s="2" t="s">
        <v>57</v>
      </c>
      <c r="F1223" s="2" t="s">
        <v>4</v>
      </c>
      <c r="G1223" s="2" t="s">
        <v>53</v>
      </c>
      <c r="H1223" s="2">
        <v>1</v>
      </c>
      <c r="I1223" s="2">
        <v>15</v>
      </c>
      <c r="J1223" s="2" t="s">
        <v>82</v>
      </c>
      <c r="K1223" s="2" t="s">
        <v>30</v>
      </c>
      <c r="L1223" s="2" t="s">
        <v>12</v>
      </c>
      <c r="M1223" s="2">
        <v>2</v>
      </c>
      <c r="N1223" s="2" t="s">
        <v>12</v>
      </c>
      <c r="O1223" s="2" t="s">
        <v>33</v>
      </c>
    </row>
    <row r="1224" spans="1:15" x14ac:dyDescent="0.35">
      <c r="A1224" s="4">
        <v>44310</v>
      </c>
      <c r="B1224" s="2" t="s">
        <v>18</v>
      </c>
      <c r="C1224" s="2" t="s">
        <v>114</v>
      </c>
      <c r="D1224" s="2" t="s">
        <v>5</v>
      </c>
      <c r="E1224" s="2" t="s">
        <v>57</v>
      </c>
      <c r="F1224" s="2" t="s">
        <v>4</v>
      </c>
      <c r="G1224" s="2" t="s">
        <v>53</v>
      </c>
      <c r="H1224" s="2">
        <v>1</v>
      </c>
      <c r="I1224" s="2">
        <v>16</v>
      </c>
      <c r="J1224" s="2" t="s">
        <v>82</v>
      </c>
      <c r="K1224" s="2" t="s">
        <v>30</v>
      </c>
      <c r="L1224" s="2" t="s">
        <v>12</v>
      </c>
      <c r="M1224" s="2" t="s">
        <v>39</v>
      </c>
      <c r="N1224" s="2" t="s">
        <v>11</v>
      </c>
      <c r="O1224" s="2" t="s">
        <v>33</v>
      </c>
    </row>
    <row r="1225" spans="1:15" x14ac:dyDescent="0.35">
      <c r="A1225" s="4">
        <v>44310</v>
      </c>
      <c r="B1225" s="2" t="s">
        <v>18</v>
      </c>
      <c r="C1225" s="2" t="s">
        <v>114</v>
      </c>
      <c r="D1225" s="2" t="s">
        <v>5</v>
      </c>
      <c r="E1225" s="2" t="s">
        <v>57</v>
      </c>
      <c r="F1225" s="2" t="s">
        <v>4</v>
      </c>
      <c r="G1225" s="2" t="s">
        <v>53</v>
      </c>
      <c r="H1225" s="2">
        <v>1</v>
      </c>
      <c r="I1225" s="2">
        <v>17</v>
      </c>
      <c r="J1225" s="2" t="s">
        <v>82</v>
      </c>
      <c r="K1225" s="2" t="s">
        <v>30</v>
      </c>
      <c r="L1225" s="2" t="s">
        <v>12</v>
      </c>
      <c r="M1225" s="2">
        <v>1</v>
      </c>
      <c r="N1225" s="2" t="s">
        <v>12</v>
      </c>
      <c r="O1225" s="2" t="s">
        <v>34</v>
      </c>
    </row>
    <row r="1226" spans="1:15" x14ac:dyDescent="0.35">
      <c r="A1226" s="4">
        <v>44310</v>
      </c>
      <c r="B1226" s="2" t="s">
        <v>18</v>
      </c>
      <c r="C1226" s="2" t="s">
        <v>114</v>
      </c>
      <c r="D1226" s="2" t="s">
        <v>5</v>
      </c>
      <c r="E1226" s="2" t="s">
        <v>57</v>
      </c>
      <c r="F1226" s="2" t="s">
        <v>4</v>
      </c>
      <c r="G1226" s="2" t="s">
        <v>53</v>
      </c>
      <c r="H1226" s="2">
        <v>1</v>
      </c>
      <c r="I1226" s="2">
        <v>18</v>
      </c>
      <c r="J1226" s="2" t="s">
        <v>82</v>
      </c>
      <c r="K1226" s="2" t="s">
        <v>30</v>
      </c>
      <c r="L1226" s="2" t="s">
        <v>11</v>
      </c>
      <c r="M1226" s="2">
        <v>1</v>
      </c>
      <c r="N1226" s="2" t="s">
        <v>11</v>
      </c>
      <c r="O1226" s="2" t="s">
        <v>33</v>
      </c>
    </row>
    <row r="1227" spans="1:15" hidden="1" x14ac:dyDescent="0.35">
      <c r="A1227" s="4">
        <v>44310</v>
      </c>
      <c r="B1227" s="2" t="s">
        <v>18</v>
      </c>
      <c r="C1227" s="2" t="s">
        <v>114</v>
      </c>
      <c r="D1227" s="2" t="s">
        <v>5</v>
      </c>
      <c r="E1227" s="2" t="s">
        <v>57</v>
      </c>
      <c r="F1227" s="2" t="s">
        <v>4</v>
      </c>
      <c r="G1227" s="2" t="s">
        <v>53</v>
      </c>
      <c r="H1227" s="2">
        <v>1</v>
      </c>
      <c r="I1227" s="2">
        <v>19</v>
      </c>
      <c r="J1227" s="2" t="s">
        <v>82</v>
      </c>
      <c r="K1227" s="2" t="s">
        <v>30</v>
      </c>
      <c r="L1227" s="2" t="s">
        <v>11</v>
      </c>
      <c r="M1227" s="2">
        <v>1</v>
      </c>
      <c r="N1227" s="2" t="s">
        <v>40</v>
      </c>
      <c r="O1227" s="2" t="s">
        <v>40</v>
      </c>
    </row>
    <row r="1228" spans="1:15" x14ac:dyDescent="0.35">
      <c r="A1228" s="4">
        <v>44310</v>
      </c>
      <c r="B1228" s="2" t="s">
        <v>18</v>
      </c>
      <c r="C1228" s="2" t="s">
        <v>114</v>
      </c>
      <c r="D1228" s="2" t="s">
        <v>5</v>
      </c>
      <c r="E1228" s="2" t="s">
        <v>57</v>
      </c>
      <c r="F1228" s="2" t="s">
        <v>4</v>
      </c>
      <c r="G1228" s="2" t="s">
        <v>53</v>
      </c>
      <c r="H1228" s="2">
        <v>1</v>
      </c>
      <c r="I1228" s="2">
        <v>20</v>
      </c>
      <c r="J1228" s="2" t="s">
        <v>82</v>
      </c>
      <c r="K1228" s="2" t="s">
        <v>30</v>
      </c>
      <c r="L1228" s="2" t="s">
        <v>11</v>
      </c>
      <c r="M1228" s="2">
        <v>2</v>
      </c>
      <c r="N1228" s="2" t="s">
        <v>12</v>
      </c>
      <c r="O1228" s="2" t="s">
        <v>33</v>
      </c>
    </row>
    <row r="1229" spans="1:15" x14ac:dyDescent="0.35">
      <c r="A1229" s="4">
        <v>44310</v>
      </c>
      <c r="B1229" s="2" t="s">
        <v>18</v>
      </c>
      <c r="C1229" s="2" t="s">
        <v>114</v>
      </c>
      <c r="D1229" s="2" t="s">
        <v>5</v>
      </c>
      <c r="E1229" s="2" t="s">
        <v>57</v>
      </c>
      <c r="F1229" s="2" t="s">
        <v>4</v>
      </c>
      <c r="G1229" s="2" t="s">
        <v>53</v>
      </c>
      <c r="H1229" s="2">
        <v>1</v>
      </c>
      <c r="I1229" s="2">
        <v>21</v>
      </c>
      <c r="J1229" s="2" t="s">
        <v>82</v>
      </c>
      <c r="K1229" s="2" t="s">
        <v>30</v>
      </c>
      <c r="L1229" s="2" t="s">
        <v>11</v>
      </c>
      <c r="M1229" s="2">
        <v>2</v>
      </c>
      <c r="N1229" s="2" t="s">
        <v>12</v>
      </c>
      <c r="O1229" s="2" t="s">
        <v>34</v>
      </c>
    </row>
    <row r="1230" spans="1:15" x14ac:dyDescent="0.35">
      <c r="A1230" s="4">
        <v>44310</v>
      </c>
      <c r="B1230" s="2" t="s">
        <v>18</v>
      </c>
      <c r="C1230" s="2" t="s">
        <v>114</v>
      </c>
      <c r="D1230" s="2" t="s">
        <v>5</v>
      </c>
      <c r="E1230" s="2" t="s">
        <v>57</v>
      </c>
      <c r="F1230" s="2" t="s">
        <v>4</v>
      </c>
      <c r="G1230" s="2" t="s">
        <v>53</v>
      </c>
      <c r="H1230" s="2">
        <v>1</v>
      </c>
      <c r="I1230" s="2">
        <v>22</v>
      </c>
      <c r="J1230" s="2" t="s">
        <v>82</v>
      </c>
      <c r="K1230" s="2" t="s">
        <v>30</v>
      </c>
      <c r="L1230" s="2" t="s">
        <v>11</v>
      </c>
      <c r="M1230" s="2">
        <v>2</v>
      </c>
      <c r="N1230" s="2" t="s">
        <v>12</v>
      </c>
      <c r="O1230" s="2" t="s">
        <v>33</v>
      </c>
    </row>
    <row r="1231" spans="1:15" x14ac:dyDescent="0.35">
      <c r="A1231" s="4">
        <v>44310</v>
      </c>
      <c r="B1231" s="2" t="s">
        <v>18</v>
      </c>
      <c r="C1231" s="2" t="s">
        <v>114</v>
      </c>
      <c r="D1231" s="2" t="s">
        <v>5</v>
      </c>
      <c r="E1231" s="2" t="s">
        <v>57</v>
      </c>
      <c r="F1231" s="2" t="s">
        <v>4</v>
      </c>
      <c r="G1231" s="2" t="s">
        <v>53</v>
      </c>
      <c r="H1231" s="2">
        <v>1</v>
      </c>
      <c r="I1231" s="2">
        <v>23</v>
      </c>
      <c r="J1231" s="2" t="s">
        <v>82</v>
      </c>
      <c r="K1231" s="2" t="s">
        <v>30</v>
      </c>
      <c r="L1231" s="2" t="s">
        <v>12</v>
      </c>
      <c r="M1231" s="2">
        <v>2</v>
      </c>
      <c r="N1231" s="2" t="s">
        <v>11</v>
      </c>
      <c r="O1231" s="2" t="s">
        <v>34</v>
      </c>
    </row>
    <row r="1232" spans="1:15" x14ac:dyDescent="0.35">
      <c r="A1232" s="4">
        <v>44310</v>
      </c>
      <c r="B1232" s="2" t="s">
        <v>18</v>
      </c>
      <c r="C1232" s="2" t="s">
        <v>114</v>
      </c>
      <c r="D1232" s="2" t="s">
        <v>5</v>
      </c>
      <c r="E1232" s="2" t="s">
        <v>57</v>
      </c>
      <c r="F1232" s="2" t="s">
        <v>4</v>
      </c>
      <c r="G1232" s="2" t="s">
        <v>53</v>
      </c>
      <c r="H1232" s="2">
        <v>1</v>
      </c>
      <c r="I1232" s="2">
        <v>24</v>
      </c>
      <c r="J1232" s="2" t="s">
        <v>82</v>
      </c>
      <c r="K1232" s="2" t="s">
        <v>30</v>
      </c>
      <c r="L1232" s="2" t="s">
        <v>12</v>
      </c>
      <c r="M1232" s="2">
        <v>1</v>
      </c>
      <c r="N1232" s="2" t="s">
        <v>12</v>
      </c>
      <c r="O1232" s="2" t="s">
        <v>33</v>
      </c>
    </row>
    <row r="1233" spans="1:15" x14ac:dyDescent="0.35">
      <c r="A1233" s="4">
        <v>44310</v>
      </c>
      <c r="B1233" s="2" t="s">
        <v>18</v>
      </c>
      <c r="C1233" s="2" t="s">
        <v>114</v>
      </c>
      <c r="D1233" s="2" t="s">
        <v>5</v>
      </c>
      <c r="E1233" s="2" t="s">
        <v>57</v>
      </c>
      <c r="F1233" s="2" t="s">
        <v>4</v>
      </c>
      <c r="G1233" s="2" t="s">
        <v>53</v>
      </c>
      <c r="H1233" s="2">
        <v>2</v>
      </c>
      <c r="I1233" s="2">
        <v>25</v>
      </c>
      <c r="J1233" s="2" t="s">
        <v>82</v>
      </c>
      <c r="K1233" s="2" t="s">
        <v>30</v>
      </c>
      <c r="L1233" s="2" t="s">
        <v>12</v>
      </c>
      <c r="M1233" s="2">
        <v>2</v>
      </c>
      <c r="N1233" s="2" t="s">
        <v>12</v>
      </c>
      <c r="O1233" s="2" t="s">
        <v>34</v>
      </c>
    </row>
    <row r="1234" spans="1:15" x14ac:dyDescent="0.35">
      <c r="A1234" s="4">
        <v>44310</v>
      </c>
      <c r="B1234" s="2" t="s">
        <v>18</v>
      </c>
      <c r="C1234" s="2" t="s">
        <v>114</v>
      </c>
      <c r="D1234" s="2" t="s">
        <v>5</v>
      </c>
      <c r="E1234" s="2" t="s">
        <v>57</v>
      </c>
      <c r="F1234" s="2" t="s">
        <v>4</v>
      </c>
      <c r="G1234" s="2" t="s">
        <v>53</v>
      </c>
      <c r="H1234" s="2">
        <v>2</v>
      </c>
      <c r="I1234" s="2">
        <v>26</v>
      </c>
      <c r="J1234" s="2" t="s">
        <v>82</v>
      </c>
      <c r="K1234" s="2" t="s">
        <v>30</v>
      </c>
      <c r="L1234" s="2" t="s">
        <v>12</v>
      </c>
      <c r="M1234" s="2">
        <v>1</v>
      </c>
      <c r="N1234" s="2" t="s">
        <v>12</v>
      </c>
      <c r="O1234" s="2" t="s">
        <v>33</v>
      </c>
    </row>
    <row r="1235" spans="1:15" x14ac:dyDescent="0.35">
      <c r="A1235" s="4">
        <v>44310</v>
      </c>
      <c r="B1235" s="2" t="s">
        <v>18</v>
      </c>
      <c r="C1235" s="2" t="s">
        <v>114</v>
      </c>
      <c r="D1235" s="2" t="s">
        <v>5</v>
      </c>
      <c r="E1235" s="2" t="s">
        <v>57</v>
      </c>
      <c r="F1235" s="2" t="s">
        <v>4</v>
      </c>
      <c r="G1235" s="2" t="s">
        <v>53</v>
      </c>
      <c r="H1235" s="2">
        <v>2</v>
      </c>
      <c r="I1235" s="2">
        <v>27</v>
      </c>
      <c r="J1235" s="2" t="s">
        <v>82</v>
      </c>
      <c r="K1235" s="2" t="s">
        <v>30</v>
      </c>
      <c r="L1235" s="2" t="s">
        <v>12</v>
      </c>
      <c r="M1235" s="2">
        <v>1</v>
      </c>
      <c r="N1235" s="2" t="s">
        <v>12</v>
      </c>
      <c r="O1235" s="2" t="s">
        <v>34</v>
      </c>
    </row>
    <row r="1236" spans="1:15" x14ac:dyDescent="0.35">
      <c r="A1236" s="4">
        <v>44310</v>
      </c>
      <c r="B1236" s="2" t="s">
        <v>18</v>
      </c>
      <c r="C1236" s="2" t="s">
        <v>114</v>
      </c>
      <c r="D1236" s="2" t="s">
        <v>5</v>
      </c>
      <c r="E1236" s="2" t="s">
        <v>57</v>
      </c>
      <c r="F1236" s="2" t="s">
        <v>4</v>
      </c>
      <c r="G1236" s="2" t="s">
        <v>53</v>
      </c>
      <c r="H1236" s="2">
        <v>2</v>
      </c>
      <c r="I1236" s="2">
        <v>28</v>
      </c>
      <c r="J1236" s="2" t="s">
        <v>82</v>
      </c>
      <c r="K1236" s="2" t="s">
        <v>30</v>
      </c>
      <c r="L1236" s="2" t="s">
        <v>12</v>
      </c>
      <c r="M1236" s="2">
        <v>1</v>
      </c>
      <c r="N1236" s="2" t="s">
        <v>12</v>
      </c>
      <c r="O1236" s="2" t="s">
        <v>33</v>
      </c>
    </row>
    <row r="1237" spans="1:15" x14ac:dyDescent="0.35">
      <c r="A1237" s="4">
        <v>44310</v>
      </c>
      <c r="B1237" s="2" t="s">
        <v>18</v>
      </c>
      <c r="C1237" s="2" t="s">
        <v>114</v>
      </c>
      <c r="D1237" s="2" t="s">
        <v>5</v>
      </c>
      <c r="E1237" s="2" t="s">
        <v>57</v>
      </c>
      <c r="F1237" s="2" t="s">
        <v>4</v>
      </c>
      <c r="G1237" s="2" t="s">
        <v>53</v>
      </c>
      <c r="H1237" s="2">
        <v>2</v>
      </c>
      <c r="I1237" s="2">
        <v>29</v>
      </c>
      <c r="J1237" s="2" t="s">
        <v>82</v>
      </c>
      <c r="K1237" s="2" t="s">
        <v>30</v>
      </c>
      <c r="L1237" s="2" t="s">
        <v>11</v>
      </c>
      <c r="M1237" s="2">
        <v>1</v>
      </c>
      <c r="N1237" s="2" t="s">
        <v>12</v>
      </c>
      <c r="O1237" s="2" t="s">
        <v>34</v>
      </c>
    </row>
    <row r="1238" spans="1:15" x14ac:dyDescent="0.35">
      <c r="A1238" s="4">
        <v>44310</v>
      </c>
      <c r="B1238" s="2" t="s">
        <v>18</v>
      </c>
      <c r="C1238" s="2" t="s">
        <v>114</v>
      </c>
      <c r="D1238" s="2" t="s">
        <v>5</v>
      </c>
      <c r="E1238" s="2" t="s">
        <v>57</v>
      </c>
      <c r="F1238" s="2" t="s">
        <v>4</v>
      </c>
      <c r="G1238" s="2" t="s">
        <v>53</v>
      </c>
      <c r="H1238" s="2">
        <v>2</v>
      </c>
      <c r="I1238" s="2">
        <v>30</v>
      </c>
      <c r="J1238" s="2" t="s">
        <v>82</v>
      </c>
      <c r="K1238" s="2" t="s">
        <v>30</v>
      </c>
      <c r="L1238" s="2" t="s">
        <v>11</v>
      </c>
      <c r="M1238" s="2">
        <v>2</v>
      </c>
      <c r="N1238" s="2" t="s">
        <v>12</v>
      </c>
      <c r="O1238" s="2" t="s">
        <v>35</v>
      </c>
    </row>
    <row r="1239" spans="1:15" x14ac:dyDescent="0.35">
      <c r="A1239" s="4">
        <v>44310</v>
      </c>
      <c r="B1239" s="2" t="s">
        <v>18</v>
      </c>
      <c r="C1239" s="2" t="s">
        <v>114</v>
      </c>
      <c r="D1239" s="2" t="s">
        <v>5</v>
      </c>
      <c r="E1239" s="2" t="s">
        <v>57</v>
      </c>
      <c r="F1239" s="2" t="s">
        <v>4</v>
      </c>
      <c r="G1239" s="2" t="s">
        <v>53</v>
      </c>
      <c r="H1239" s="2">
        <v>2</v>
      </c>
      <c r="I1239" s="2">
        <v>31</v>
      </c>
      <c r="J1239" s="2" t="s">
        <v>82</v>
      </c>
      <c r="K1239" s="2" t="s">
        <v>30</v>
      </c>
      <c r="L1239" s="2" t="s">
        <v>11</v>
      </c>
      <c r="M1239" s="2">
        <v>2</v>
      </c>
      <c r="N1239" s="2" t="s">
        <v>11</v>
      </c>
      <c r="O1239" s="2" t="s">
        <v>33</v>
      </c>
    </row>
    <row r="1240" spans="1:15" x14ac:dyDescent="0.35">
      <c r="A1240" s="4">
        <v>44310</v>
      </c>
      <c r="B1240" s="2" t="s">
        <v>18</v>
      </c>
      <c r="C1240" s="2" t="s">
        <v>114</v>
      </c>
      <c r="D1240" s="2" t="s">
        <v>5</v>
      </c>
      <c r="E1240" s="2" t="s">
        <v>57</v>
      </c>
      <c r="F1240" s="2" t="s">
        <v>4</v>
      </c>
      <c r="G1240" s="2" t="s">
        <v>53</v>
      </c>
      <c r="H1240" s="2">
        <v>2</v>
      </c>
      <c r="I1240" s="2">
        <v>32</v>
      </c>
      <c r="J1240" s="2" t="s">
        <v>82</v>
      </c>
      <c r="K1240" s="2" t="s">
        <v>30</v>
      </c>
      <c r="L1240" s="2" t="s">
        <v>11</v>
      </c>
      <c r="M1240" s="2">
        <v>2</v>
      </c>
      <c r="N1240" s="2" t="s">
        <v>12</v>
      </c>
      <c r="O1240" s="2" t="s">
        <v>35</v>
      </c>
    </row>
    <row r="1241" spans="1:15" hidden="1" x14ac:dyDescent="0.35">
      <c r="A1241" s="4">
        <v>44310</v>
      </c>
      <c r="B1241" s="2" t="s">
        <v>18</v>
      </c>
      <c r="C1241" s="2" t="s">
        <v>114</v>
      </c>
      <c r="D1241" s="2" t="s">
        <v>5</v>
      </c>
      <c r="E1241" s="2" t="s">
        <v>57</v>
      </c>
      <c r="F1241" s="2" t="s">
        <v>4</v>
      </c>
      <c r="G1241" s="2" t="s">
        <v>53</v>
      </c>
      <c r="H1241" s="2">
        <v>2</v>
      </c>
      <c r="I1241" s="2">
        <v>33</v>
      </c>
      <c r="J1241" s="2" t="s">
        <v>82</v>
      </c>
      <c r="K1241" s="2" t="s">
        <v>30</v>
      </c>
      <c r="L1241" s="2" t="s">
        <v>12</v>
      </c>
      <c r="M1241" s="2">
        <v>1</v>
      </c>
      <c r="N1241" s="2" t="s">
        <v>40</v>
      </c>
      <c r="O1241" s="2" t="s">
        <v>40</v>
      </c>
    </row>
    <row r="1242" spans="1:15" hidden="1" x14ac:dyDescent="0.35">
      <c r="A1242" s="4">
        <v>44310</v>
      </c>
      <c r="B1242" s="2" t="s">
        <v>18</v>
      </c>
      <c r="C1242" s="2" t="s">
        <v>114</v>
      </c>
      <c r="D1242" s="2" t="s">
        <v>5</v>
      </c>
      <c r="E1242" s="2" t="s">
        <v>57</v>
      </c>
      <c r="F1242" s="2" t="s">
        <v>4</v>
      </c>
      <c r="G1242" s="2" t="s">
        <v>53</v>
      </c>
      <c r="H1242" s="2">
        <v>2</v>
      </c>
      <c r="I1242" s="2">
        <v>34</v>
      </c>
      <c r="J1242" s="2" t="s">
        <v>82</v>
      </c>
      <c r="K1242" s="2" t="s">
        <v>30</v>
      </c>
      <c r="L1242" s="2" t="s">
        <v>12</v>
      </c>
      <c r="M1242" s="2">
        <v>2</v>
      </c>
      <c r="N1242" s="2" t="s">
        <v>40</v>
      </c>
      <c r="O1242" s="2" t="s">
        <v>40</v>
      </c>
    </row>
    <row r="1243" spans="1:15" x14ac:dyDescent="0.35">
      <c r="A1243" s="4">
        <v>44310</v>
      </c>
      <c r="B1243" s="2" t="s">
        <v>18</v>
      </c>
      <c r="C1243" s="2" t="s">
        <v>114</v>
      </c>
      <c r="D1243" s="2" t="s">
        <v>5</v>
      </c>
      <c r="E1243" s="2" t="s">
        <v>57</v>
      </c>
      <c r="F1243" s="2" t="s">
        <v>4</v>
      </c>
      <c r="G1243" s="2" t="s">
        <v>53</v>
      </c>
      <c r="H1243" s="2">
        <v>2</v>
      </c>
      <c r="I1243" s="2">
        <v>35</v>
      </c>
      <c r="J1243" s="2" t="s">
        <v>82</v>
      </c>
      <c r="K1243" s="2" t="s">
        <v>30</v>
      </c>
      <c r="L1243" s="2" t="s">
        <v>12</v>
      </c>
      <c r="M1243" s="2">
        <v>2</v>
      </c>
      <c r="N1243" s="2" t="s">
        <v>12</v>
      </c>
      <c r="O1243" s="2" t="s">
        <v>35</v>
      </c>
    </row>
    <row r="1244" spans="1:15" x14ac:dyDescent="0.35">
      <c r="A1244" s="4">
        <v>44310</v>
      </c>
      <c r="B1244" s="2" t="s">
        <v>18</v>
      </c>
      <c r="C1244" s="2" t="s">
        <v>114</v>
      </c>
      <c r="D1244" s="2" t="s">
        <v>5</v>
      </c>
      <c r="E1244" s="2" t="s">
        <v>57</v>
      </c>
      <c r="F1244" s="2" t="s">
        <v>4</v>
      </c>
      <c r="G1244" s="2" t="s">
        <v>53</v>
      </c>
      <c r="H1244" s="2">
        <v>2</v>
      </c>
      <c r="I1244" s="2">
        <v>36</v>
      </c>
      <c r="J1244" s="2" t="s">
        <v>82</v>
      </c>
      <c r="K1244" s="2" t="s">
        <v>30</v>
      </c>
      <c r="L1244" s="2" t="s">
        <v>12</v>
      </c>
      <c r="M1244" s="2">
        <v>2</v>
      </c>
      <c r="N1244" s="2" t="s">
        <v>12</v>
      </c>
      <c r="O1244" s="2" t="s">
        <v>34</v>
      </c>
    </row>
    <row r="1245" spans="1:15" x14ac:dyDescent="0.35">
      <c r="A1245" s="4">
        <v>44310</v>
      </c>
      <c r="B1245" s="2" t="s">
        <v>18</v>
      </c>
      <c r="C1245" s="2" t="s">
        <v>114</v>
      </c>
      <c r="D1245" s="2" t="s">
        <v>5</v>
      </c>
      <c r="E1245" s="2" t="s">
        <v>57</v>
      </c>
      <c r="F1245" s="2" t="s">
        <v>4</v>
      </c>
      <c r="G1245" s="2" t="s">
        <v>53</v>
      </c>
      <c r="H1245" s="2">
        <v>2</v>
      </c>
      <c r="I1245" s="2">
        <v>37</v>
      </c>
      <c r="J1245" s="2" t="s">
        <v>82</v>
      </c>
      <c r="K1245" s="2" t="s">
        <v>30</v>
      </c>
      <c r="L1245" s="2" t="s">
        <v>12</v>
      </c>
      <c r="M1245" s="2">
        <v>2</v>
      </c>
      <c r="N1245" s="2" t="s">
        <v>11</v>
      </c>
      <c r="O1245" s="2" t="s">
        <v>33</v>
      </c>
    </row>
    <row r="1246" spans="1:15" hidden="1" x14ac:dyDescent="0.35">
      <c r="A1246" s="4">
        <v>44310</v>
      </c>
      <c r="B1246" s="2" t="s">
        <v>18</v>
      </c>
      <c r="C1246" s="2" t="s">
        <v>114</v>
      </c>
      <c r="D1246" s="2" t="s">
        <v>5</v>
      </c>
      <c r="E1246" s="2" t="s">
        <v>57</v>
      </c>
      <c r="F1246" s="2" t="s">
        <v>4</v>
      </c>
      <c r="G1246" s="2" t="s">
        <v>53</v>
      </c>
      <c r="H1246" s="2">
        <v>2</v>
      </c>
      <c r="I1246" s="2">
        <v>38</v>
      </c>
      <c r="J1246" s="2" t="s">
        <v>82</v>
      </c>
      <c r="K1246" s="2" t="s">
        <v>30</v>
      </c>
      <c r="L1246" s="2" t="s">
        <v>12</v>
      </c>
      <c r="M1246" s="2">
        <v>1</v>
      </c>
      <c r="N1246" s="2" t="s">
        <v>40</v>
      </c>
      <c r="O1246" s="2" t="s">
        <v>40</v>
      </c>
    </row>
    <row r="1247" spans="1:15" hidden="1" x14ac:dyDescent="0.35">
      <c r="A1247" s="4">
        <v>44310</v>
      </c>
      <c r="B1247" s="2" t="s">
        <v>18</v>
      </c>
      <c r="C1247" s="2" t="s">
        <v>114</v>
      </c>
      <c r="D1247" s="2" t="s">
        <v>5</v>
      </c>
      <c r="E1247" s="2" t="s">
        <v>57</v>
      </c>
      <c r="F1247" s="2" t="s">
        <v>4</v>
      </c>
      <c r="G1247" s="2" t="s">
        <v>53</v>
      </c>
      <c r="H1247" s="2">
        <v>2</v>
      </c>
      <c r="I1247" s="2">
        <v>39</v>
      </c>
      <c r="J1247" s="2" t="s">
        <v>82</v>
      </c>
      <c r="K1247" s="2" t="s">
        <v>30</v>
      </c>
      <c r="L1247" s="2" t="s">
        <v>12</v>
      </c>
      <c r="M1247" s="2">
        <v>1</v>
      </c>
      <c r="N1247" s="2" t="s">
        <v>40</v>
      </c>
      <c r="O1247" s="2" t="s">
        <v>40</v>
      </c>
    </row>
    <row r="1248" spans="1:15" x14ac:dyDescent="0.35">
      <c r="A1248" s="4">
        <v>44310</v>
      </c>
      <c r="B1248" s="2" t="s">
        <v>18</v>
      </c>
      <c r="C1248" s="2" t="s">
        <v>114</v>
      </c>
      <c r="D1248" s="2" t="s">
        <v>5</v>
      </c>
      <c r="E1248" s="2" t="s">
        <v>57</v>
      </c>
      <c r="F1248" s="2" t="s">
        <v>4</v>
      </c>
      <c r="G1248" s="2" t="s">
        <v>53</v>
      </c>
      <c r="H1248" s="2">
        <v>2</v>
      </c>
      <c r="I1248" s="2">
        <v>40</v>
      </c>
      <c r="J1248" s="2" t="s">
        <v>82</v>
      </c>
      <c r="K1248" s="2" t="s">
        <v>30</v>
      </c>
      <c r="L1248" s="2" t="s">
        <v>12</v>
      </c>
      <c r="M1248" s="2">
        <v>2</v>
      </c>
      <c r="N1248" s="2" t="s">
        <v>11</v>
      </c>
      <c r="O1248" s="2" t="s">
        <v>35</v>
      </c>
    </row>
    <row r="1249" spans="1:15" x14ac:dyDescent="0.35">
      <c r="A1249" s="4">
        <v>44310</v>
      </c>
      <c r="B1249" s="2" t="s">
        <v>18</v>
      </c>
      <c r="C1249" s="2" t="s">
        <v>114</v>
      </c>
      <c r="D1249" s="2" t="s">
        <v>5</v>
      </c>
      <c r="E1249" s="2" t="s">
        <v>57</v>
      </c>
      <c r="F1249" s="2" t="s">
        <v>4</v>
      </c>
      <c r="G1249" s="2" t="s">
        <v>53</v>
      </c>
      <c r="H1249" s="2">
        <v>2</v>
      </c>
      <c r="I1249" s="2">
        <v>41</v>
      </c>
      <c r="J1249" s="2" t="s">
        <v>82</v>
      </c>
      <c r="K1249" s="2" t="s">
        <v>30</v>
      </c>
      <c r="L1249" s="2" t="s">
        <v>11</v>
      </c>
      <c r="M1249" s="2" t="s">
        <v>39</v>
      </c>
      <c r="N1249" s="2" t="s">
        <v>12</v>
      </c>
      <c r="O1249" s="2" t="s">
        <v>33</v>
      </c>
    </row>
    <row r="1250" spans="1:15" x14ac:dyDescent="0.35">
      <c r="A1250" s="4">
        <v>44310</v>
      </c>
      <c r="B1250" s="2" t="s">
        <v>18</v>
      </c>
      <c r="C1250" s="2" t="s">
        <v>114</v>
      </c>
      <c r="D1250" s="2" t="s">
        <v>5</v>
      </c>
      <c r="E1250" s="2" t="s">
        <v>57</v>
      </c>
      <c r="F1250" s="2" t="s">
        <v>4</v>
      </c>
      <c r="G1250" s="2" t="s">
        <v>53</v>
      </c>
      <c r="H1250" s="2">
        <v>2</v>
      </c>
      <c r="I1250" s="2">
        <v>42</v>
      </c>
      <c r="J1250" s="2" t="s">
        <v>82</v>
      </c>
      <c r="K1250" s="2" t="s">
        <v>30</v>
      </c>
      <c r="L1250" s="2" t="s">
        <v>11</v>
      </c>
      <c r="M1250" s="2">
        <v>2</v>
      </c>
      <c r="N1250" s="2" t="s">
        <v>12</v>
      </c>
      <c r="O1250" s="2" t="s">
        <v>34</v>
      </c>
    </row>
    <row r="1251" spans="1:15" x14ac:dyDescent="0.35">
      <c r="A1251" s="4">
        <v>44310</v>
      </c>
      <c r="B1251" s="2" t="s">
        <v>18</v>
      </c>
      <c r="C1251" s="2" t="s">
        <v>114</v>
      </c>
      <c r="D1251" s="2" t="s">
        <v>5</v>
      </c>
      <c r="E1251" s="2" t="s">
        <v>57</v>
      </c>
      <c r="F1251" s="2" t="s">
        <v>4</v>
      </c>
      <c r="G1251" s="2" t="s">
        <v>53</v>
      </c>
      <c r="H1251" s="2">
        <v>2</v>
      </c>
      <c r="I1251" s="2">
        <v>43</v>
      </c>
      <c r="J1251" s="2" t="s">
        <v>82</v>
      </c>
      <c r="K1251" s="2" t="s">
        <v>30</v>
      </c>
      <c r="L1251" s="2" t="s">
        <v>11</v>
      </c>
      <c r="M1251" s="2" t="s">
        <v>39</v>
      </c>
      <c r="N1251" s="2" t="s">
        <v>12</v>
      </c>
      <c r="O1251" s="2" t="s">
        <v>33</v>
      </c>
    </row>
    <row r="1252" spans="1:15" x14ac:dyDescent="0.35">
      <c r="A1252" s="4">
        <v>44310</v>
      </c>
      <c r="B1252" s="2" t="s">
        <v>18</v>
      </c>
      <c r="C1252" s="2" t="s">
        <v>114</v>
      </c>
      <c r="D1252" s="2" t="s">
        <v>5</v>
      </c>
      <c r="E1252" s="2" t="s">
        <v>57</v>
      </c>
      <c r="F1252" s="2" t="s">
        <v>4</v>
      </c>
      <c r="G1252" s="2" t="s">
        <v>52</v>
      </c>
      <c r="H1252" s="2">
        <v>1</v>
      </c>
      <c r="I1252" s="2">
        <v>1</v>
      </c>
      <c r="J1252" s="2" t="s">
        <v>80</v>
      </c>
      <c r="K1252" s="2" t="s">
        <v>81</v>
      </c>
      <c r="L1252" s="2" t="s">
        <v>12</v>
      </c>
      <c r="M1252" s="2">
        <v>2</v>
      </c>
      <c r="N1252" s="2" t="s">
        <v>11</v>
      </c>
      <c r="O1252" s="2" t="s">
        <v>35</v>
      </c>
    </row>
    <row r="1253" spans="1:15" hidden="1" x14ac:dyDescent="0.35">
      <c r="A1253" s="4">
        <v>44310</v>
      </c>
      <c r="B1253" s="2" t="s">
        <v>18</v>
      </c>
      <c r="C1253" s="2" t="s">
        <v>114</v>
      </c>
      <c r="D1253" s="2" t="s">
        <v>5</v>
      </c>
      <c r="E1253" s="2" t="s">
        <v>57</v>
      </c>
      <c r="F1253" s="2" t="s">
        <v>4</v>
      </c>
      <c r="G1253" s="2" t="s">
        <v>52</v>
      </c>
      <c r="H1253" s="2">
        <v>1</v>
      </c>
      <c r="I1253" s="2">
        <v>2</v>
      </c>
      <c r="J1253" s="2" t="s">
        <v>80</v>
      </c>
      <c r="K1253" s="2" t="s">
        <v>81</v>
      </c>
      <c r="L1253" s="2" t="s">
        <v>12</v>
      </c>
      <c r="M1253" s="2">
        <v>1</v>
      </c>
      <c r="N1253" s="2" t="s">
        <v>40</v>
      </c>
      <c r="O1253" s="2" t="s">
        <v>40</v>
      </c>
    </row>
    <row r="1254" spans="1:15" x14ac:dyDescent="0.35">
      <c r="A1254" s="4">
        <v>44310</v>
      </c>
      <c r="B1254" s="2" t="s">
        <v>18</v>
      </c>
      <c r="C1254" s="2" t="s">
        <v>114</v>
      </c>
      <c r="D1254" s="2" t="s">
        <v>5</v>
      </c>
      <c r="E1254" s="2" t="s">
        <v>57</v>
      </c>
      <c r="F1254" s="2" t="s">
        <v>4</v>
      </c>
      <c r="G1254" s="2" t="s">
        <v>52</v>
      </c>
      <c r="H1254" s="2">
        <v>1</v>
      </c>
      <c r="I1254" s="2">
        <v>3</v>
      </c>
      <c r="J1254" s="2" t="s">
        <v>80</v>
      </c>
      <c r="K1254" s="2" t="s">
        <v>81</v>
      </c>
      <c r="L1254" s="2" t="s">
        <v>12</v>
      </c>
      <c r="M1254" s="2">
        <v>2</v>
      </c>
      <c r="N1254" s="2" t="s">
        <v>11</v>
      </c>
      <c r="O1254" s="2" t="s">
        <v>34</v>
      </c>
    </row>
    <row r="1255" spans="1:15" x14ac:dyDescent="0.35">
      <c r="A1255" s="4">
        <v>44310</v>
      </c>
      <c r="B1255" s="2" t="s">
        <v>18</v>
      </c>
      <c r="C1255" s="2" t="s">
        <v>114</v>
      </c>
      <c r="D1255" s="2" t="s">
        <v>5</v>
      </c>
      <c r="E1255" s="2" t="s">
        <v>57</v>
      </c>
      <c r="F1255" s="2" t="s">
        <v>4</v>
      </c>
      <c r="G1255" s="2" t="s">
        <v>52</v>
      </c>
      <c r="H1255" s="2">
        <v>1</v>
      </c>
      <c r="I1255" s="2">
        <v>4</v>
      </c>
      <c r="J1255" s="2" t="s">
        <v>80</v>
      </c>
      <c r="K1255" s="2" t="s">
        <v>81</v>
      </c>
      <c r="L1255" s="2" t="s">
        <v>12</v>
      </c>
      <c r="M1255" s="2">
        <v>1</v>
      </c>
      <c r="N1255" s="2" t="s">
        <v>12</v>
      </c>
      <c r="O1255" s="2" t="s">
        <v>33</v>
      </c>
    </row>
    <row r="1256" spans="1:15" x14ac:dyDescent="0.35">
      <c r="A1256" s="4">
        <v>44310</v>
      </c>
      <c r="B1256" s="2" t="s">
        <v>18</v>
      </c>
      <c r="C1256" s="2" t="s">
        <v>114</v>
      </c>
      <c r="D1256" s="2" t="s">
        <v>5</v>
      </c>
      <c r="E1256" s="2" t="s">
        <v>57</v>
      </c>
      <c r="F1256" s="2" t="s">
        <v>4</v>
      </c>
      <c r="G1256" s="2" t="s">
        <v>52</v>
      </c>
      <c r="H1256" s="2">
        <v>1</v>
      </c>
      <c r="I1256" s="2">
        <v>5</v>
      </c>
      <c r="J1256" s="2" t="s">
        <v>80</v>
      </c>
      <c r="K1256" s="2" t="s">
        <v>81</v>
      </c>
      <c r="L1256" s="2" t="s">
        <v>12</v>
      </c>
      <c r="M1256" s="2" t="s">
        <v>39</v>
      </c>
      <c r="N1256" s="2" t="s">
        <v>11</v>
      </c>
      <c r="O1256" s="2" t="s">
        <v>33</v>
      </c>
    </row>
    <row r="1257" spans="1:15" x14ac:dyDescent="0.35">
      <c r="A1257" s="4">
        <v>44310</v>
      </c>
      <c r="B1257" s="2" t="s">
        <v>18</v>
      </c>
      <c r="C1257" s="2" t="s">
        <v>114</v>
      </c>
      <c r="D1257" s="2" t="s">
        <v>5</v>
      </c>
      <c r="E1257" s="2" t="s">
        <v>57</v>
      </c>
      <c r="F1257" s="2" t="s">
        <v>4</v>
      </c>
      <c r="G1257" s="2" t="s">
        <v>52</v>
      </c>
      <c r="H1257" s="2">
        <v>1</v>
      </c>
      <c r="I1257" s="2">
        <v>6</v>
      </c>
      <c r="J1257" s="2" t="s">
        <v>80</v>
      </c>
      <c r="K1257" s="2" t="s">
        <v>81</v>
      </c>
      <c r="L1257" s="2" t="s">
        <v>11</v>
      </c>
      <c r="M1257" s="2">
        <v>2</v>
      </c>
      <c r="N1257" s="2" t="s">
        <v>11</v>
      </c>
      <c r="O1257" s="2" t="s">
        <v>33</v>
      </c>
    </row>
    <row r="1258" spans="1:15" x14ac:dyDescent="0.35">
      <c r="A1258" s="4">
        <v>44310</v>
      </c>
      <c r="B1258" s="2" t="s">
        <v>18</v>
      </c>
      <c r="C1258" s="2" t="s">
        <v>114</v>
      </c>
      <c r="D1258" s="2" t="s">
        <v>5</v>
      </c>
      <c r="E1258" s="2" t="s">
        <v>57</v>
      </c>
      <c r="F1258" s="2" t="s">
        <v>4</v>
      </c>
      <c r="G1258" s="2" t="s">
        <v>52</v>
      </c>
      <c r="H1258" s="2">
        <v>1</v>
      </c>
      <c r="I1258" s="2">
        <v>7</v>
      </c>
      <c r="J1258" s="2" t="s">
        <v>80</v>
      </c>
      <c r="K1258" s="2" t="s">
        <v>81</v>
      </c>
      <c r="L1258" s="2" t="s">
        <v>11</v>
      </c>
      <c r="M1258" s="2">
        <v>2</v>
      </c>
      <c r="N1258" s="2" t="s">
        <v>11</v>
      </c>
      <c r="O1258" s="2" t="s">
        <v>33</v>
      </c>
    </row>
    <row r="1259" spans="1:15" x14ac:dyDescent="0.35">
      <c r="A1259" s="4">
        <v>44310</v>
      </c>
      <c r="B1259" s="2" t="s">
        <v>18</v>
      </c>
      <c r="C1259" s="2" t="s">
        <v>114</v>
      </c>
      <c r="D1259" s="2" t="s">
        <v>5</v>
      </c>
      <c r="E1259" s="2" t="s">
        <v>57</v>
      </c>
      <c r="F1259" s="2" t="s">
        <v>4</v>
      </c>
      <c r="G1259" s="2" t="s">
        <v>52</v>
      </c>
      <c r="H1259" s="2">
        <v>1</v>
      </c>
      <c r="I1259" s="2">
        <v>8</v>
      </c>
      <c r="J1259" s="2" t="s">
        <v>80</v>
      </c>
      <c r="K1259" s="2" t="s">
        <v>81</v>
      </c>
      <c r="L1259" s="2" t="s">
        <v>11</v>
      </c>
      <c r="M1259" s="2" t="s">
        <v>39</v>
      </c>
      <c r="N1259" s="2" t="s">
        <v>12</v>
      </c>
      <c r="O1259" s="2" t="s">
        <v>33</v>
      </c>
    </row>
    <row r="1260" spans="1:15" x14ac:dyDescent="0.35">
      <c r="A1260" s="4">
        <v>44310</v>
      </c>
      <c r="B1260" s="2" t="s">
        <v>18</v>
      </c>
      <c r="C1260" s="2" t="s">
        <v>114</v>
      </c>
      <c r="D1260" s="2" t="s">
        <v>5</v>
      </c>
      <c r="E1260" s="2" t="s">
        <v>57</v>
      </c>
      <c r="F1260" s="2" t="s">
        <v>4</v>
      </c>
      <c r="G1260" s="2" t="s">
        <v>52</v>
      </c>
      <c r="H1260" s="2">
        <v>1</v>
      </c>
      <c r="I1260" s="2">
        <v>9</v>
      </c>
      <c r="J1260" s="2" t="s">
        <v>80</v>
      </c>
      <c r="K1260" s="2" t="s">
        <v>81</v>
      </c>
      <c r="L1260" s="2" t="s">
        <v>11</v>
      </c>
      <c r="M1260" s="2">
        <v>1</v>
      </c>
      <c r="N1260" s="2" t="s">
        <v>11</v>
      </c>
      <c r="O1260" s="2" t="s">
        <v>34</v>
      </c>
    </row>
    <row r="1261" spans="1:15" x14ac:dyDescent="0.35">
      <c r="A1261" s="4">
        <v>44310</v>
      </c>
      <c r="B1261" s="2" t="s">
        <v>18</v>
      </c>
      <c r="C1261" s="2" t="s">
        <v>114</v>
      </c>
      <c r="D1261" s="2" t="s">
        <v>5</v>
      </c>
      <c r="E1261" s="2" t="s">
        <v>57</v>
      </c>
      <c r="F1261" s="2" t="s">
        <v>4</v>
      </c>
      <c r="G1261" s="2" t="s">
        <v>52</v>
      </c>
      <c r="H1261" s="2">
        <v>1</v>
      </c>
      <c r="I1261" s="2">
        <v>10</v>
      </c>
      <c r="J1261" s="2" t="s">
        <v>80</v>
      </c>
      <c r="K1261" s="2" t="s">
        <v>81</v>
      </c>
      <c r="L1261" s="2" t="s">
        <v>11</v>
      </c>
      <c r="M1261" s="2">
        <v>2</v>
      </c>
      <c r="N1261" s="2" t="s">
        <v>11</v>
      </c>
      <c r="O1261" s="2" t="s">
        <v>33</v>
      </c>
    </row>
    <row r="1262" spans="1:15" x14ac:dyDescent="0.35">
      <c r="A1262" s="4">
        <v>44310</v>
      </c>
      <c r="B1262" s="2" t="s">
        <v>18</v>
      </c>
      <c r="C1262" s="2" t="s">
        <v>114</v>
      </c>
      <c r="D1262" s="2" t="s">
        <v>5</v>
      </c>
      <c r="E1262" s="2" t="s">
        <v>57</v>
      </c>
      <c r="F1262" s="2" t="s">
        <v>4</v>
      </c>
      <c r="G1262" s="2" t="s">
        <v>52</v>
      </c>
      <c r="H1262" s="2">
        <v>1</v>
      </c>
      <c r="I1262" s="2">
        <v>11</v>
      </c>
      <c r="J1262" s="2" t="s">
        <v>80</v>
      </c>
      <c r="K1262" s="2" t="s">
        <v>81</v>
      </c>
      <c r="L1262" s="2" t="s">
        <v>12</v>
      </c>
      <c r="M1262" s="2">
        <v>2</v>
      </c>
      <c r="N1262" s="2" t="s">
        <v>11</v>
      </c>
      <c r="O1262" s="2" t="s">
        <v>35</v>
      </c>
    </row>
    <row r="1263" spans="1:15" x14ac:dyDescent="0.35">
      <c r="A1263" s="4">
        <v>44310</v>
      </c>
      <c r="B1263" s="2" t="s">
        <v>18</v>
      </c>
      <c r="C1263" s="2" t="s">
        <v>114</v>
      </c>
      <c r="D1263" s="2" t="s">
        <v>5</v>
      </c>
      <c r="E1263" s="2" t="s">
        <v>57</v>
      </c>
      <c r="F1263" s="2" t="s">
        <v>4</v>
      </c>
      <c r="G1263" s="2" t="s">
        <v>52</v>
      </c>
      <c r="H1263" s="2">
        <v>1</v>
      </c>
      <c r="I1263" s="2">
        <v>12</v>
      </c>
      <c r="J1263" s="2" t="s">
        <v>80</v>
      </c>
      <c r="K1263" s="2" t="s">
        <v>81</v>
      </c>
      <c r="L1263" s="2" t="s">
        <v>12</v>
      </c>
      <c r="M1263" s="2">
        <v>2</v>
      </c>
      <c r="N1263" s="2" t="s">
        <v>12</v>
      </c>
      <c r="O1263" s="2" t="s">
        <v>33</v>
      </c>
    </row>
    <row r="1264" spans="1:15" x14ac:dyDescent="0.35">
      <c r="A1264" s="4">
        <v>44310</v>
      </c>
      <c r="B1264" s="2" t="s">
        <v>18</v>
      </c>
      <c r="C1264" s="2" t="s">
        <v>114</v>
      </c>
      <c r="D1264" s="2" t="s">
        <v>5</v>
      </c>
      <c r="E1264" s="2" t="s">
        <v>57</v>
      </c>
      <c r="F1264" s="2" t="s">
        <v>4</v>
      </c>
      <c r="G1264" s="2" t="s">
        <v>52</v>
      </c>
      <c r="H1264" s="2">
        <v>1</v>
      </c>
      <c r="I1264" s="2">
        <v>13</v>
      </c>
      <c r="J1264" s="2" t="s">
        <v>80</v>
      </c>
      <c r="K1264" s="2" t="s">
        <v>81</v>
      </c>
      <c r="L1264" s="2" t="s">
        <v>12</v>
      </c>
      <c r="M1264" s="2" t="s">
        <v>39</v>
      </c>
      <c r="N1264" s="2" t="s">
        <v>11</v>
      </c>
      <c r="O1264" s="2" t="s">
        <v>33</v>
      </c>
    </row>
    <row r="1265" spans="1:15" x14ac:dyDescent="0.35">
      <c r="A1265" s="4">
        <v>44310</v>
      </c>
      <c r="B1265" s="2" t="s">
        <v>18</v>
      </c>
      <c r="C1265" s="2" t="s">
        <v>114</v>
      </c>
      <c r="D1265" s="2" t="s">
        <v>5</v>
      </c>
      <c r="E1265" s="2" t="s">
        <v>57</v>
      </c>
      <c r="F1265" s="2" t="s">
        <v>4</v>
      </c>
      <c r="G1265" s="2" t="s">
        <v>52</v>
      </c>
      <c r="H1265" s="2">
        <v>1</v>
      </c>
      <c r="I1265" s="2">
        <v>14</v>
      </c>
      <c r="J1265" s="2" t="s">
        <v>80</v>
      </c>
      <c r="K1265" s="2" t="s">
        <v>81</v>
      </c>
      <c r="L1265" s="2" t="s">
        <v>12</v>
      </c>
      <c r="M1265" s="2" t="s">
        <v>39</v>
      </c>
      <c r="N1265" s="2" t="s">
        <v>12</v>
      </c>
      <c r="O1265" s="2" t="s">
        <v>33</v>
      </c>
    </row>
    <row r="1266" spans="1:15" x14ac:dyDescent="0.35">
      <c r="A1266" s="4">
        <v>44310</v>
      </c>
      <c r="B1266" s="2" t="s">
        <v>18</v>
      </c>
      <c r="C1266" s="2" t="s">
        <v>114</v>
      </c>
      <c r="D1266" s="2" t="s">
        <v>5</v>
      </c>
      <c r="E1266" s="2" t="s">
        <v>57</v>
      </c>
      <c r="F1266" s="2" t="s">
        <v>4</v>
      </c>
      <c r="G1266" s="2" t="s">
        <v>52</v>
      </c>
      <c r="H1266" s="2">
        <v>1</v>
      </c>
      <c r="I1266" s="2">
        <v>15</v>
      </c>
      <c r="J1266" s="2" t="s">
        <v>80</v>
      </c>
      <c r="K1266" s="2" t="s">
        <v>81</v>
      </c>
      <c r="L1266" s="2" t="s">
        <v>12</v>
      </c>
      <c r="M1266" s="2">
        <v>1</v>
      </c>
      <c r="N1266" s="2" t="s">
        <v>11</v>
      </c>
      <c r="O1266" s="2" t="s">
        <v>34</v>
      </c>
    </row>
    <row r="1267" spans="1:15" x14ac:dyDescent="0.35">
      <c r="A1267" s="4">
        <v>44310</v>
      </c>
      <c r="B1267" s="2" t="s">
        <v>18</v>
      </c>
      <c r="C1267" s="2" t="s">
        <v>114</v>
      </c>
      <c r="D1267" s="2" t="s">
        <v>5</v>
      </c>
      <c r="E1267" s="2" t="s">
        <v>57</v>
      </c>
      <c r="F1267" s="2" t="s">
        <v>4</v>
      </c>
      <c r="G1267" s="2" t="s">
        <v>52</v>
      </c>
      <c r="H1267" s="2">
        <v>1</v>
      </c>
      <c r="I1267" s="2">
        <v>16</v>
      </c>
      <c r="J1267" s="2" t="s">
        <v>80</v>
      </c>
      <c r="K1267" s="2" t="s">
        <v>81</v>
      </c>
      <c r="L1267" s="2" t="s">
        <v>11</v>
      </c>
      <c r="M1267" s="2">
        <v>2</v>
      </c>
      <c r="N1267" s="2" t="s">
        <v>12</v>
      </c>
      <c r="O1267" s="2" t="s">
        <v>33</v>
      </c>
    </row>
    <row r="1268" spans="1:15" x14ac:dyDescent="0.35">
      <c r="A1268" s="4">
        <v>44310</v>
      </c>
      <c r="B1268" s="2" t="s">
        <v>18</v>
      </c>
      <c r="C1268" s="2" t="s">
        <v>114</v>
      </c>
      <c r="D1268" s="2" t="s">
        <v>5</v>
      </c>
      <c r="E1268" s="2" t="s">
        <v>57</v>
      </c>
      <c r="F1268" s="2" t="s">
        <v>4</v>
      </c>
      <c r="G1268" s="2" t="s">
        <v>52</v>
      </c>
      <c r="H1268" s="2">
        <v>1</v>
      </c>
      <c r="I1268" s="2">
        <v>17</v>
      </c>
      <c r="J1268" s="2" t="s">
        <v>80</v>
      </c>
      <c r="K1268" s="2" t="s">
        <v>81</v>
      </c>
      <c r="L1268" s="2" t="s">
        <v>11</v>
      </c>
      <c r="M1268" s="2">
        <v>2</v>
      </c>
      <c r="N1268" s="2" t="s">
        <v>11</v>
      </c>
      <c r="O1268" s="2" t="s">
        <v>33</v>
      </c>
    </row>
    <row r="1269" spans="1:15" x14ac:dyDescent="0.35">
      <c r="A1269" s="4">
        <v>44310</v>
      </c>
      <c r="B1269" s="2" t="s">
        <v>18</v>
      </c>
      <c r="C1269" s="2" t="s">
        <v>114</v>
      </c>
      <c r="D1269" s="2" t="s">
        <v>5</v>
      </c>
      <c r="E1269" s="2" t="s">
        <v>57</v>
      </c>
      <c r="F1269" s="2" t="s">
        <v>4</v>
      </c>
      <c r="G1269" s="2" t="s">
        <v>52</v>
      </c>
      <c r="H1269" s="2">
        <v>1</v>
      </c>
      <c r="I1269" s="2">
        <v>18</v>
      </c>
      <c r="J1269" s="2" t="s">
        <v>80</v>
      </c>
      <c r="K1269" s="2" t="s">
        <v>81</v>
      </c>
      <c r="L1269" s="2" t="s">
        <v>11</v>
      </c>
      <c r="M1269" s="2" t="s">
        <v>39</v>
      </c>
      <c r="N1269" s="2" t="s">
        <v>12</v>
      </c>
      <c r="O1269" s="2" t="s">
        <v>33</v>
      </c>
    </row>
    <row r="1270" spans="1:15" x14ac:dyDescent="0.35">
      <c r="A1270" s="4">
        <v>44310</v>
      </c>
      <c r="B1270" s="2" t="s">
        <v>18</v>
      </c>
      <c r="C1270" s="2" t="s">
        <v>114</v>
      </c>
      <c r="D1270" s="2" t="s">
        <v>5</v>
      </c>
      <c r="E1270" s="2" t="s">
        <v>57</v>
      </c>
      <c r="F1270" s="2" t="s">
        <v>4</v>
      </c>
      <c r="G1270" s="2" t="s">
        <v>52</v>
      </c>
      <c r="H1270" s="2">
        <v>1</v>
      </c>
      <c r="I1270" s="2">
        <v>19</v>
      </c>
      <c r="J1270" s="2" t="s">
        <v>80</v>
      </c>
      <c r="K1270" s="2" t="s">
        <v>81</v>
      </c>
      <c r="L1270" s="2" t="s">
        <v>11</v>
      </c>
      <c r="M1270" s="2">
        <v>1</v>
      </c>
      <c r="N1270" s="2" t="s">
        <v>12</v>
      </c>
      <c r="O1270" s="2" t="s">
        <v>33</v>
      </c>
    </row>
    <row r="1271" spans="1:15" hidden="1" x14ac:dyDescent="0.35">
      <c r="A1271" s="4">
        <v>44310</v>
      </c>
      <c r="B1271" s="2" t="s">
        <v>18</v>
      </c>
      <c r="C1271" s="2" t="s">
        <v>114</v>
      </c>
      <c r="D1271" s="2" t="s">
        <v>5</v>
      </c>
      <c r="E1271" s="2" t="s">
        <v>57</v>
      </c>
      <c r="F1271" s="2" t="s">
        <v>4</v>
      </c>
      <c r="G1271" s="2" t="s">
        <v>52</v>
      </c>
      <c r="H1271" s="2">
        <v>1</v>
      </c>
      <c r="I1271" s="2">
        <v>20</v>
      </c>
      <c r="J1271" s="2" t="s">
        <v>80</v>
      </c>
      <c r="K1271" s="2" t="s">
        <v>81</v>
      </c>
      <c r="L1271" s="2" t="s">
        <v>11</v>
      </c>
      <c r="M1271" s="2">
        <v>2</v>
      </c>
      <c r="N1271" s="2" t="s">
        <v>40</v>
      </c>
      <c r="O1271" s="2" t="s">
        <v>40</v>
      </c>
    </row>
    <row r="1272" spans="1:15" x14ac:dyDescent="0.35">
      <c r="A1272" s="4">
        <v>44310</v>
      </c>
      <c r="B1272" s="2" t="s">
        <v>18</v>
      </c>
      <c r="C1272" s="2" t="s">
        <v>114</v>
      </c>
      <c r="D1272" s="2" t="s">
        <v>5</v>
      </c>
      <c r="E1272" s="2" t="s">
        <v>57</v>
      </c>
      <c r="F1272" s="2" t="s">
        <v>4</v>
      </c>
      <c r="G1272" s="2" t="s">
        <v>52</v>
      </c>
      <c r="H1272" s="2">
        <v>1</v>
      </c>
      <c r="I1272" s="2">
        <v>21</v>
      </c>
      <c r="J1272" s="2" t="s">
        <v>80</v>
      </c>
      <c r="K1272" s="2" t="s">
        <v>81</v>
      </c>
      <c r="L1272" s="2" t="s">
        <v>11</v>
      </c>
      <c r="M1272" s="2">
        <v>1</v>
      </c>
      <c r="N1272" s="2" t="s">
        <v>12</v>
      </c>
      <c r="O1272" s="2" t="s">
        <v>33</v>
      </c>
    </row>
    <row r="1273" spans="1:15" x14ac:dyDescent="0.35">
      <c r="A1273" s="4">
        <v>44310</v>
      </c>
      <c r="B1273" s="2" t="s">
        <v>18</v>
      </c>
      <c r="C1273" s="2" t="s">
        <v>114</v>
      </c>
      <c r="D1273" s="2" t="s">
        <v>5</v>
      </c>
      <c r="E1273" s="2" t="s">
        <v>57</v>
      </c>
      <c r="F1273" s="2" t="s">
        <v>4</v>
      </c>
      <c r="G1273" s="2" t="s">
        <v>52</v>
      </c>
      <c r="H1273" s="2">
        <v>1</v>
      </c>
      <c r="I1273" s="2">
        <v>22</v>
      </c>
      <c r="J1273" s="2" t="s">
        <v>80</v>
      </c>
      <c r="K1273" s="2" t="s">
        <v>81</v>
      </c>
      <c r="L1273" s="2" t="s">
        <v>12</v>
      </c>
      <c r="M1273" s="2">
        <v>1</v>
      </c>
      <c r="N1273" s="2" t="s">
        <v>12</v>
      </c>
      <c r="O1273" s="2" t="s">
        <v>33</v>
      </c>
    </row>
    <row r="1274" spans="1:15" x14ac:dyDescent="0.35">
      <c r="A1274" s="4">
        <v>44310</v>
      </c>
      <c r="B1274" s="2" t="s">
        <v>18</v>
      </c>
      <c r="C1274" s="2" t="s">
        <v>114</v>
      </c>
      <c r="D1274" s="2" t="s">
        <v>5</v>
      </c>
      <c r="E1274" s="2" t="s">
        <v>57</v>
      </c>
      <c r="F1274" s="2" t="s">
        <v>4</v>
      </c>
      <c r="G1274" s="2" t="s">
        <v>52</v>
      </c>
      <c r="H1274" s="2">
        <v>1</v>
      </c>
      <c r="I1274" s="2">
        <v>23</v>
      </c>
      <c r="J1274" s="2" t="s">
        <v>80</v>
      </c>
      <c r="K1274" s="2" t="s">
        <v>81</v>
      </c>
      <c r="L1274" s="2" t="s">
        <v>12</v>
      </c>
      <c r="M1274" s="2">
        <v>2</v>
      </c>
      <c r="N1274" s="2" t="s">
        <v>12</v>
      </c>
      <c r="O1274" s="2" t="s">
        <v>35</v>
      </c>
    </row>
    <row r="1275" spans="1:15" hidden="1" x14ac:dyDescent="0.35">
      <c r="A1275" s="4">
        <v>44310</v>
      </c>
      <c r="B1275" s="2" t="s">
        <v>18</v>
      </c>
      <c r="C1275" s="2" t="s">
        <v>114</v>
      </c>
      <c r="D1275" s="2" t="s">
        <v>5</v>
      </c>
      <c r="E1275" s="2" t="s">
        <v>57</v>
      </c>
      <c r="F1275" s="2" t="s">
        <v>4</v>
      </c>
      <c r="G1275" s="2" t="s">
        <v>52</v>
      </c>
      <c r="H1275" s="2">
        <v>1</v>
      </c>
      <c r="I1275" s="2">
        <v>24</v>
      </c>
      <c r="J1275" s="2" t="s">
        <v>80</v>
      </c>
      <c r="K1275" s="2" t="s">
        <v>81</v>
      </c>
      <c r="L1275" s="2" t="s">
        <v>12</v>
      </c>
      <c r="M1275" s="2">
        <v>1</v>
      </c>
      <c r="N1275" s="2" t="s">
        <v>40</v>
      </c>
      <c r="O1275" s="2" t="s">
        <v>40</v>
      </c>
    </row>
    <row r="1276" spans="1:15" x14ac:dyDescent="0.35">
      <c r="A1276" s="4">
        <v>44310</v>
      </c>
      <c r="B1276" s="2" t="s">
        <v>18</v>
      </c>
      <c r="C1276" s="2" t="s">
        <v>114</v>
      </c>
      <c r="D1276" s="2" t="s">
        <v>5</v>
      </c>
      <c r="E1276" s="2" t="s">
        <v>57</v>
      </c>
      <c r="F1276" s="2" t="s">
        <v>4</v>
      </c>
      <c r="G1276" s="2" t="s">
        <v>52</v>
      </c>
      <c r="H1276" s="2">
        <v>1</v>
      </c>
      <c r="I1276" s="2">
        <v>25</v>
      </c>
      <c r="J1276" s="2" t="s">
        <v>80</v>
      </c>
      <c r="K1276" s="2" t="s">
        <v>81</v>
      </c>
      <c r="L1276" s="2" t="s">
        <v>11</v>
      </c>
      <c r="M1276" s="2">
        <v>1</v>
      </c>
      <c r="N1276" s="2" t="s">
        <v>12</v>
      </c>
      <c r="O1276" s="2" t="s">
        <v>35</v>
      </c>
    </row>
    <row r="1277" spans="1:15" x14ac:dyDescent="0.35">
      <c r="A1277" s="4">
        <v>44310</v>
      </c>
      <c r="B1277" s="2" t="s">
        <v>18</v>
      </c>
      <c r="C1277" s="2" t="s">
        <v>114</v>
      </c>
      <c r="D1277" s="2" t="s">
        <v>5</v>
      </c>
      <c r="E1277" s="2" t="s">
        <v>57</v>
      </c>
      <c r="F1277" s="2" t="s">
        <v>4</v>
      </c>
      <c r="G1277" s="2" t="s">
        <v>52</v>
      </c>
      <c r="H1277" s="2">
        <v>1</v>
      </c>
      <c r="I1277" s="2">
        <v>26</v>
      </c>
      <c r="J1277" s="2" t="s">
        <v>80</v>
      </c>
      <c r="K1277" s="2" t="s">
        <v>81</v>
      </c>
      <c r="L1277" s="2" t="s">
        <v>11</v>
      </c>
      <c r="M1277" s="2">
        <v>2</v>
      </c>
      <c r="N1277" s="2" t="s">
        <v>11</v>
      </c>
      <c r="O1277" s="2" t="s">
        <v>33</v>
      </c>
    </row>
    <row r="1278" spans="1:15" hidden="1" x14ac:dyDescent="0.35">
      <c r="A1278" s="4">
        <v>44310</v>
      </c>
      <c r="B1278" s="2" t="s">
        <v>18</v>
      </c>
      <c r="C1278" s="2" t="s">
        <v>114</v>
      </c>
      <c r="D1278" s="2" t="s">
        <v>5</v>
      </c>
      <c r="E1278" s="2" t="s">
        <v>57</v>
      </c>
      <c r="F1278" s="2" t="s">
        <v>4</v>
      </c>
      <c r="G1278" s="2" t="s">
        <v>52</v>
      </c>
      <c r="H1278" s="2">
        <v>1</v>
      </c>
      <c r="I1278" s="2">
        <v>27</v>
      </c>
      <c r="J1278" s="2" t="s">
        <v>80</v>
      </c>
      <c r="K1278" s="2" t="s">
        <v>81</v>
      </c>
      <c r="L1278" s="2" t="s">
        <v>11</v>
      </c>
      <c r="M1278" s="2">
        <v>2</v>
      </c>
      <c r="N1278" s="2" t="s">
        <v>40</v>
      </c>
      <c r="O1278" s="2" t="s">
        <v>40</v>
      </c>
    </row>
    <row r="1279" spans="1:15" x14ac:dyDescent="0.35">
      <c r="A1279" s="4">
        <v>44310</v>
      </c>
      <c r="B1279" s="2" t="s">
        <v>18</v>
      </c>
      <c r="C1279" s="2" t="s">
        <v>114</v>
      </c>
      <c r="D1279" s="2" t="s">
        <v>5</v>
      </c>
      <c r="E1279" s="2" t="s">
        <v>57</v>
      </c>
      <c r="F1279" s="2" t="s">
        <v>4</v>
      </c>
      <c r="G1279" s="2" t="s">
        <v>52</v>
      </c>
      <c r="H1279" s="2">
        <v>1</v>
      </c>
      <c r="I1279" s="2">
        <v>28</v>
      </c>
      <c r="J1279" s="2" t="s">
        <v>80</v>
      </c>
      <c r="K1279" s="2" t="s">
        <v>81</v>
      </c>
      <c r="L1279" s="2" t="s">
        <v>11</v>
      </c>
      <c r="M1279" s="2">
        <v>1</v>
      </c>
      <c r="N1279" s="2" t="s">
        <v>12</v>
      </c>
      <c r="O1279" s="2" t="s">
        <v>34</v>
      </c>
    </row>
    <row r="1280" spans="1:15" hidden="1" x14ac:dyDescent="0.35">
      <c r="A1280" s="4">
        <v>44310</v>
      </c>
      <c r="B1280" s="2" t="s">
        <v>18</v>
      </c>
      <c r="C1280" s="2" t="s">
        <v>114</v>
      </c>
      <c r="D1280" s="2" t="s">
        <v>5</v>
      </c>
      <c r="E1280" s="2" t="s">
        <v>57</v>
      </c>
      <c r="F1280" s="2" t="s">
        <v>4</v>
      </c>
      <c r="G1280" s="2" t="s">
        <v>52</v>
      </c>
      <c r="H1280" s="2">
        <v>1</v>
      </c>
      <c r="I1280" s="2">
        <v>29</v>
      </c>
      <c r="J1280" s="2" t="s">
        <v>80</v>
      </c>
      <c r="K1280" s="2" t="s">
        <v>81</v>
      </c>
      <c r="L1280" s="2" t="s">
        <v>11</v>
      </c>
      <c r="M1280" s="2">
        <v>2</v>
      </c>
      <c r="N1280" s="2" t="s">
        <v>40</v>
      </c>
      <c r="O1280" s="2" t="s">
        <v>40</v>
      </c>
    </row>
    <row r="1281" spans="1:15" x14ac:dyDescent="0.35">
      <c r="A1281" s="4">
        <v>44310</v>
      </c>
      <c r="B1281" s="2" t="s">
        <v>18</v>
      </c>
      <c r="C1281" s="2" t="s">
        <v>114</v>
      </c>
      <c r="D1281" s="2" t="s">
        <v>5</v>
      </c>
      <c r="E1281" s="2" t="s">
        <v>57</v>
      </c>
      <c r="F1281" s="2" t="s">
        <v>4</v>
      </c>
      <c r="G1281" s="2" t="s">
        <v>52</v>
      </c>
      <c r="H1281" s="2">
        <v>1</v>
      </c>
      <c r="I1281" s="2">
        <v>30</v>
      </c>
      <c r="J1281" s="2" t="s">
        <v>80</v>
      </c>
      <c r="K1281" s="2" t="s">
        <v>81</v>
      </c>
      <c r="L1281" s="2" t="s">
        <v>11</v>
      </c>
      <c r="M1281" s="2">
        <v>1</v>
      </c>
      <c r="N1281" s="2" t="s">
        <v>11</v>
      </c>
      <c r="O1281" s="2" t="s">
        <v>35</v>
      </c>
    </row>
    <row r="1282" spans="1:15" hidden="1" x14ac:dyDescent="0.35">
      <c r="A1282" s="4">
        <v>44310</v>
      </c>
      <c r="B1282" s="2" t="s">
        <v>18</v>
      </c>
      <c r="C1282" s="2" t="s">
        <v>114</v>
      </c>
      <c r="D1282" s="2" t="s">
        <v>5</v>
      </c>
      <c r="E1282" s="2" t="s">
        <v>57</v>
      </c>
      <c r="F1282" s="2" t="s">
        <v>4</v>
      </c>
      <c r="G1282" s="2" t="s">
        <v>52</v>
      </c>
      <c r="H1282" s="2">
        <v>1</v>
      </c>
      <c r="I1282" s="2">
        <v>31</v>
      </c>
      <c r="J1282" s="2" t="s">
        <v>80</v>
      </c>
      <c r="K1282" s="2" t="s">
        <v>81</v>
      </c>
      <c r="L1282" s="2" t="s">
        <v>11</v>
      </c>
      <c r="M1282" s="2">
        <v>2</v>
      </c>
      <c r="N1282" s="2" t="s">
        <v>40</v>
      </c>
      <c r="O1282" s="2" t="s">
        <v>40</v>
      </c>
    </row>
    <row r="1283" spans="1:15" x14ac:dyDescent="0.35">
      <c r="A1283" s="4">
        <v>44310</v>
      </c>
      <c r="B1283" s="2" t="s">
        <v>18</v>
      </c>
      <c r="C1283" s="2" t="s">
        <v>114</v>
      </c>
      <c r="D1283" s="2" t="s">
        <v>5</v>
      </c>
      <c r="E1283" s="2" t="s">
        <v>57</v>
      </c>
      <c r="F1283" s="2" t="s">
        <v>4</v>
      </c>
      <c r="G1283" s="2" t="s">
        <v>52</v>
      </c>
      <c r="H1283" s="2">
        <v>1</v>
      </c>
      <c r="I1283" s="2">
        <v>32</v>
      </c>
      <c r="J1283" s="2" t="s">
        <v>80</v>
      </c>
      <c r="K1283" s="2" t="s">
        <v>81</v>
      </c>
      <c r="L1283" s="2" t="s">
        <v>11</v>
      </c>
      <c r="M1283" s="2">
        <v>1</v>
      </c>
      <c r="N1283" s="2" t="s">
        <v>11</v>
      </c>
      <c r="O1283" s="2" t="s">
        <v>33</v>
      </c>
    </row>
    <row r="1284" spans="1:15" x14ac:dyDescent="0.35">
      <c r="A1284" s="4">
        <v>44310</v>
      </c>
      <c r="B1284" s="2" t="s">
        <v>18</v>
      </c>
      <c r="C1284" s="2" t="s">
        <v>114</v>
      </c>
      <c r="D1284" s="2" t="s">
        <v>5</v>
      </c>
      <c r="E1284" s="2" t="s">
        <v>57</v>
      </c>
      <c r="F1284" s="2" t="s">
        <v>4</v>
      </c>
      <c r="G1284" s="2" t="s">
        <v>52</v>
      </c>
      <c r="H1284" s="2">
        <v>1</v>
      </c>
      <c r="I1284" s="2">
        <v>33</v>
      </c>
      <c r="J1284" s="2" t="s">
        <v>80</v>
      </c>
      <c r="K1284" s="2" t="s">
        <v>81</v>
      </c>
      <c r="L1284" s="2" t="s">
        <v>12</v>
      </c>
      <c r="M1284" s="2">
        <v>1</v>
      </c>
      <c r="N1284" s="2" t="s">
        <v>11</v>
      </c>
      <c r="O1284" s="2" t="s">
        <v>35</v>
      </c>
    </row>
    <row r="1285" spans="1:15" x14ac:dyDescent="0.35">
      <c r="A1285" s="4">
        <v>44310</v>
      </c>
      <c r="B1285" s="2" t="s">
        <v>18</v>
      </c>
      <c r="C1285" s="2" t="s">
        <v>114</v>
      </c>
      <c r="D1285" s="2" t="s">
        <v>5</v>
      </c>
      <c r="E1285" s="2" t="s">
        <v>57</v>
      </c>
      <c r="F1285" s="2" t="s">
        <v>4</v>
      </c>
      <c r="G1285" s="2" t="s">
        <v>52</v>
      </c>
      <c r="H1285" s="2">
        <v>1</v>
      </c>
      <c r="I1285" s="2">
        <v>34</v>
      </c>
      <c r="J1285" s="2" t="s">
        <v>80</v>
      </c>
      <c r="K1285" s="2" t="s">
        <v>81</v>
      </c>
      <c r="L1285" s="2" t="s">
        <v>12</v>
      </c>
      <c r="M1285" s="2">
        <v>2</v>
      </c>
      <c r="N1285" s="2" t="s">
        <v>12</v>
      </c>
      <c r="O1285" s="2" t="s">
        <v>33</v>
      </c>
    </row>
    <row r="1286" spans="1:15" x14ac:dyDescent="0.35">
      <c r="A1286" s="4">
        <v>44310</v>
      </c>
      <c r="B1286" s="2" t="s">
        <v>18</v>
      </c>
      <c r="C1286" s="2" t="s">
        <v>114</v>
      </c>
      <c r="D1286" s="2" t="s">
        <v>5</v>
      </c>
      <c r="E1286" s="2" t="s">
        <v>57</v>
      </c>
      <c r="F1286" s="2" t="s">
        <v>4</v>
      </c>
      <c r="G1286" s="2" t="s">
        <v>52</v>
      </c>
      <c r="H1286" s="2">
        <v>1</v>
      </c>
      <c r="I1286" s="2">
        <v>35</v>
      </c>
      <c r="J1286" s="2" t="s">
        <v>80</v>
      </c>
      <c r="K1286" s="2" t="s">
        <v>81</v>
      </c>
      <c r="L1286" s="2" t="s">
        <v>12</v>
      </c>
      <c r="M1286" s="2">
        <v>1</v>
      </c>
      <c r="N1286" s="2" t="s">
        <v>11</v>
      </c>
      <c r="O1286" s="2" t="s">
        <v>35</v>
      </c>
    </row>
    <row r="1287" spans="1:15" x14ac:dyDescent="0.35">
      <c r="A1287" s="4">
        <v>44310</v>
      </c>
      <c r="B1287" s="2" t="s">
        <v>18</v>
      </c>
      <c r="C1287" s="2" t="s">
        <v>114</v>
      </c>
      <c r="D1287" s="2" t="s">
        <v>5</v>
      </c>
      <c r="E1287" s="2" t="s">
        <v>57</v>
      </c>
      <c r="F1287" s="2" t="s">
        <v>4</v>
      </c>
      <c r="G1287" s="2" t="s">
        <v>52</v>
      </c>
      <c r="H1287" s="2">
        <v>1</v>
      </c>
      <c r="I1287" s="2">
        <v>36</v>
      </c>
      <c r="J1287" s="2" t="s">
        <v>80</v>
      </c>
      <c r="K1287" s="2" t="s">
        <v>81</v>
      </c>
      <c r="L1287" s="2" t="s">
        <v>12</v>
      </c>
      <c r="M1287" s="2" t="s">
        <v>39</v>
      </c>
      <c r="N1287" s="2" t="s">
        <v>11</v>
      </c>
      <c r="O1287" s="2" t="s">
        <v>33</v>
      </c>
    </row>
    <row r="1288" spans="1:15" x14ac:dyDescent="0.35">
      <c r="A1288" s="4">
        <v>44310</v>
      </c>
      <c r="B1288" s="2" t="s">
        <v>18</v>
      </c>
      <c r="C1288" s="2" t="s">
        <v>114</v>
      </c>
      <c r="D1288" s="2" t="s">
        <v>5</v>
      </c>
      <c r="E1288" s="2" t="s">
        <v>57</v>
      </c>
      <c r="F1288" s="2" t="s">
        <v>4</v>
      </c>
      <c r="G1288" s="2" t="s">
        <v>52</v>
      </c>
      <c r="H1288" s="2">
        <v>1</v>
      </c>
      <c r="I1288" s="2">
        <v>37</v>
      </c>
      <c r="J1288" s="2" t="s">
        <v>80</v>
      </c>
      <c r="K1288" s="2" t="s">
        <v>81</v>
      </c>
      <c r="L1288" s="2" t="s">
        <v>11</v>
      </c>
      <c r="M1288" s="2">
        <v>2</v>
      </c>
      <c r="N1288" s="2" t="s">
        <v>11</v>
      </c>
      <c r="O1288" s="2" t="s">
        <v>33</v>
      </c>
    </row>
    <row r="1289" spans="1:15" x14ac:dyDescent="0.35">
      <c r="A1289" s="4">
        <v>44310</v>
      </c>
      <c r="B1289" s="2" t="s">
        <v>18</v>
      </c>
      <c r="C1289" s="2" t="s">
        <v>114</v>
      </c>
      <c r="D1289" s="2" t="s">
        <v>5</v>
      </c>
      <c r="E1289" s="2" t="s">
        <v>57</v>
      </c>
      <c r="F1289" s="2" t="s">
        <v>4</v>
      </c>
      <c r="G1289" s="2" t="s">
        <v>52</v>
      </c>
      <c r="H1289" s="2">
        <v>1</v>
      </c>
      <c r="I1289" s="2">
        <v>38</v>
      </c>
      <c r="J1289" s="2" t="s">
        <v>80</v>
      </c>
      <c r="K1289" s="2" t="s">
        <v>81</v>
      </c>
      <c r="L1289" s="2" t="s">
        <v>11</v>
      </c>
      <c r="M1289" s="2">
        <v>1</v>
      </c>
      <c r="N1289" s="2" t="s">
        <v>12</v>
      </c>
      <c r="O1289" s="2" t="s">
        <v>35</v>
      </c>
    </row>
    <row r="1290" spans="1:15" x14ac:dyDescent="0.35">
      <c r="A1290" s="4">
        <v>44310</v>
      </c>
      <c r="B1290" s="2" t="s">
        <v>18</v>
      </c>
      <c r="C1290" s="2" t="s">
        <v>114</v>
      </c>
      <c r="D1290" s="2" t="s">
        <v>5</v>
      </c>
      <c r="E1290" s="2" t="s">
        <v>57</v>
      </c>
      <c r="F1290" s="2" t="s">
        <v>4</v>
      </c>
      <c r="G1290" s="2" t="s">
        <v>52</v>
      </c>
      <c r="H1290" s="2">
        <v>1</v>
      </c>
      <c r="I1290" s="2">
        <v>39</v>
      </c>
      <c r="J1290" s="2" t="s">
        <v>80</v>
      </c>
      <c r="K1290" s="2" t="s">
        <v>81</v>
      </c>
      <c r="L1290" s="2" t="s">
        <v>11</v>
      </c>
      <c r="M1290" s="2">
        <v>2</v>
      </c>
      <c r="N1290" s="2" t="s">
        <v>11</v>
      </c>
      <c r="O1290" s="2" t="s">
        <v>33</v>
      </c>
    </row>
    <row r="1291" spans="1:15" x14ac:dyDescent="0.35">
      <c r="A1291" s="4">
        <v>44310</v>
      </c>
      <c r="B1291" s="2" t="s">
        <v>18</v>
      </c>
      <c r="C1291" s="2" t="s">
        <v>114</v>
      </c>
      <c r="D1291" s="2" t="s">
        <v>5</v>
      </c>
      <c r="E1291" s="2" t="s">
        <v>57</v>
      </c>
      <c r="F1291" s="2" t="s">
        <v>4</v>
      </c>
      <c r="G1291" s="2" t="s">
        <v>52</v>
      </c>
      <c r="H1291" s="2">
        <v>1</v>
      </c>
      <c r="I1291" s="2">
        <v>40</v>
      </c>
      <c r="J1291" s="2" t="s">
        <v>80</v>
      </c>
      <c r="K1291" s="2" t="s">
        <v>81</v>
      </c>
      <c r="L1291" s="2" t="s">
        <v>11</v>
      </c>
      <c r="M1291" s="2" t="s">
        <v>39</v>
      </c>
      <c r="N1291" s="2" t="s">
        <v>12</v>
      </c>
      <c r="O1291" s="2" t="s">
        <v>33</v>
      </c>
    </row>
    <row r="1292" spans="1:15" x14ac:dyDescent="0.35">
      <c r="A1292" s="4">
        <v>44310</v>
      </c>
      <c r="B1292" s="2" t="s">
        <v>18</v>
      </c>
      <c r="C1292" s="2" t="s">
        <v>114</v>
      </c>
      <c r="D1292" s="2" t="s">
        <v>5</v>
      </c>
      <c r="E1292" s="2" t="s">
        <v>57</v>
      </c>
      <c r="F1292" s="2" t="s">
        <v>4</v>
      </c>
      <c r="G1292" s="2" t="s">
        <v>52</v>
      </c>
      <c r="H1292" s="2">
        <v>1</v>
      </c>
      <c r="I1292" s="2">
        <v>41</v>
      </c>
      <c r="J1292" s="2" t="s">
        <v>80</v>
      </c>
      <c r="K1292" s="2" t="s">
        <v>81</v>
      </c>
      <c r="L1292" s="2" t="s">
        <v>12</v>
      </c>
      <c r="M1292" s="2">
        <v>2</v>
      </c>
      <c r="N1292" s="2" t="s">
        <v>11</v>
      </c>
      <c r="O1292" s="2" t="s">
        <v>35</v>
      </c>
    </row>
    <row r="1293" spans="1:15" x14ac:dyDescent="0.35">
      <c r="A1293" s="4">
        <v>44310</v>
      </c>
      <c r="B1293" s="2" t="s">
        <v>18</v>
      </c>
      <c r="C1293" s="2" t="s">
        <v>114</v>
      </c>
      <c r="D1293" s="2" t="s">
        <v>5</v>
      </c>
      <c r="E1293" s="2" t="s">
        <v>57</v>
      </c>
      <c r="F1293" s="2" t="s">
        <v>4</v>
      </c>
      <c r="G1293" s="2" t="s">
        <v>52</v>
      </c>
      <c r="H1293" s="2">
        <v>1</v>
      </c>
      <c r="I1293" s="2">
        <v>42</v>
      </c>
      <c r="J1293" s="2" t="s">
        <v>80</v>
      </c>
      <c r="K1293" s="2" t="s">
        <v>81</v>
      </c>
      <c r="L1293" s="2" t="s">
        <v>12</v>
      </c>
      <c r="M1293" s="2">
        <v>2</v>
      </c>
      <c r="N1293" s="2" t="s">
        <v>12</v>
      </c>
      <c r="O1293" s="2" t="s">
        <v>33</v>
      </c>
    </row>
    <row r="1294" spans="1:15" x14ac:dyDescent="0.35">
      <c r="A1294" s="4">
        <v>44310</v>
      </c>
      <c r="B1294" s="2" t="s">
        <v>18</v>
      </c>
      <c r="C1294" s="2" t="s">
        <v>114</v>
      </c>
      <c r="D1294" s="2" t="s">
        <v>5</v>
      </c>
      <c r="E1294" s="2" t="s">
        <v>57</v>
      </c>
      <c r="F1294" s="2" t="s">
        <v>4</v>
      </c>
      <c r="G1294" s="2" t="s">
        <v>52</v>
      </c>
      <c r="H1294" s="2">
        <v>1</v>
      </c>
      <c r="I1294" s="2">
        <v>43</v>
      </c>
      <c r="J1294" s="2" t="s">
        <v>80</v>
      </c>
      <c r="K1294" s="2" t="s">
        <v>81</v>
      </c>
      <c r="L1294" s="2" t="s">
        <v>12</v>
      </c>
      <c r="M1294" s="2">
        <v>2</v>
      </c>
      <c r="N1294" s="2" t="s">
        <v>11</v>
      </c>
      <c r="O1294" s="2" t="s">
        <v>34</v>
      </c>
    </row>
    <row r="1295" spans="1:15" x14ac:dyDescent="0.35">
      <c r="A1295" s="4">
        <v>44310</v>
      </c>
      <c r="B1295" s="2" t="s">
        <v>18</v>
      </c>
      <c r="C1295" s="2" t="s">
        <v>114</v>
      </c>
      <c r="D1295" s="2" t="s">
        <v>5</v>
      </c>
      <c r="E1295" s="2" t="s">
        <v>57</v>
      </c>
      <c r="F1295" s="2" t="s">
        <v>4</v>
      </c>
      <c r="G1295" s="2" t="s">
        <v>52</v>
      </c>
      <c r="H1295" s="2">
        <v>1</v>
      </c>
      <c r="I1295" s="2">
        <v>44</v>
      </c>
      <c r="J1295" s="2" t="s">
        <v>80</v>
      </c>
      <c r="K1295" s="2" t="s">
        <v>81</v>
      </c>
      <c r="L1295" s="2" t="s">
        <v>12</v>
      </c>
      <c r="M1295" s="2">
        <v>2</v>
      </c>
      <c r="N1295" s="2" t="s">
        <v>11</v>
      </c>
      <c r="O1295" s="2" t="s">
        <v>33</v>
      </c>
    </row>
    <row r="1296" spans="1:15" x14ac:dyDescent="0.35">
      <c r="A1296" s="4">
        <v>44310</v>
      </c>
      <c r="B1296" s="2" t="s">
        <v>18</v>
      </c>
      <c r="C1296" s="2" t="s">
        <v>114</v>
      </c>
      <c r="D1296" s="2" t="s">
        <v>5</v>
      </c>
      <c r="E1296" s="2" t="s">
        <v>57</v>
      </c>
      <c r="F1296" s="2" t="s">
        <v>4</v>
      </c>
      <c r="G1296" s="2" t="s">
        <v>52</v>
      </c>
      <c r="H1296" s="2">
        <v>1</v>
      </c>
      <c r="I1296" s="2">
        <v>45</v>
      </c>
      <c r="J1296" s="2" t="s">
        <v>80</v>
      </c>
      <c r="K1296" s="2" t="s">
        <v>81</v>
      </c>
      <c r="L1296" s="2" t="s">
        <v>11</v>
      </c>
      <c r="M1296" s="2">
        <v>1</v>
      </c>
      <c r="N1296" s="2" t="s">
        <v>11</v>
      </c>
      <c r="O1296" s="2" t="s">
        <v>33</v>
      </c>
    </row>
    <row r="1297" spans="1:15" x14ac:dyDescent="0.35">
      <c r="A1297" s="4">
        <v>44310</v>
      </c>
      <c r="B1297" s="2" t="s">
        <v>18</v>
      </c>
      <c r="C1297" s="2" t="s">
        <v>114</v>
      </c>
      <c r="D1297" s="2" t="s">
        <v>5</v>
      </c>
      <c r="E1297" s="2" t="s">
        <v>57</v>
      </c>
      <c r="F1297" s="2" t="s">
        <v>4</v>
      </c>
      <c r="G1297" s="2" t="s">
        <v>52</v>
      </c>
      <c r="H1297" s="2">
        <v>1</v>
      </c>
      <c r="I1297" s="2">
        <v>1</v>
      </c>
      <c r="J1297" s="2" t="s">
        <v>78</v>
      </c>
      <c r="K1297" s="2" t="s">
        <v>73</v>
      </c>
      <c r="L1297" s="2" t="s">
        <v>12</v>
      </c>
      <c r="M1297" s="2">
        <v>2</v>
      </c>
      <c r="N1297" s="2" t="s">
        <v>11</v>
      </c>
      <c r="O1297" s="2" t="s">
        <v>34</v>
      </c>
    </row>
    <row r="1298" spans="1:15" x14ac:dyDescent="0.35">
      <c r="A1298" s="4">
        <v>44310</v>
      </c>
      <c r="B1298" s="2" t="s">
        <v>18</v>
      </c>
      <c r="C1298" s="2" t="s">
        <v>114</v>
      </c>
      <c r="D1298" s="2" t="s">
        <v>5</v>
      </c>
      <c r="E1298" s="2" t="s">
        <v>57</v>
      </c>
      <c r="F1298" s="2" t="s">
        <v>4</v>
      </c>
      <c r="G1298" s="2" t="s">
        <v>52</v>
      </c>
      <c r="H1298" s="2">
        <v>1</v>
      </c>
      <c r="I1298" s="2">
        <v>2</v>
      </c>
      <c r="J1298" s="2" t="s">
        <v>78</v>
      </c>
      <c r="K1298" s="2" t="s">
        <v>73</v>
      </c>
      <c r="L1298" s="2" t="s">
        <v>12</v>
      </c>
      <c r="M1298" s="2">
        <v>2</v>
      </c>
      <c r="N1298" s="2" t="s">
        <v>11</v>
      </c>
      <c r="O1298" s="2" t="s">
        <v>33</v>
      </c>
    </row>
    <row r="1299" spans="1:15" x14ac:dyDescent="0.35">
      <c r="A1299" s="4">
        <v>44310</v>
      </c>
      <c r="B1299" s="2" t="s">
        <v>18</v>
      </c>
      <c r="C1299" s="2" t="s">
        <v>114</v>
      </c>
      <c r="D1299" s="2" t="s">
        <v>5</v>
      </c>
      <c r="E1299" s="2" t="s">
        <v>57</v>
      </c>
      <c r="F1299" s="2" t="s">
        <v>4</v>
      </c>
      <c r="G1299" s="2" t="s">
        <v>52</v>
      </c>
      <c r="H1299" s="2">
        <v>1</v>
      </c>
      <c r="I1299" s="2">
        <v>3</v>
      </c>
      <c r="J1299" s="2" t="s">
        <v>78</v>
      </c>
      <c r="K1299" s="2" t="s">
        <v>73</v>
      </c>
      <c r="L1299" s="2" t="s">
        <v>12</v>
      </c>
      <c r="M1299" s="2">
        <v>1</v>
      </c>
      <c r="N1299" s="2" t="s">
        <v>11</v>
      </c>
      <c r="O1299" s="2" t="s">
        <v>33</v>
      </c>
    </row>
    <row r="1300" spans="1:15" x14ac:dyDescent="0.35">
      <c r="A1300" s="4">
        <v>44310</v>
      </c>
      <c r="B1300" s="2" t="s">
        <v>18</v>
      </c>
      <c r="C1300" s="2" t="s">
        <v>114</v>
      </c>
      <c r="D1300" s="2" t="s">
        <v>5</v>
      </c>
      <c r="E1300" s="2" t="s">
        <v>57</v>
      </c>
      <c r="F1300" s="2" t="s">
        <v>4</v>
      </c>
      <c r="G1300" s="2" t="s">
        <v>52</v>
      </c>
      <c r="H1300" s="2">
        <v>1</v>
      </c>
      <c r="I1300" s="2">
        <v>4</v>
      </c>
      <c r="J1300" s="2" t="s">
        <v>78</v>
      </c>
      <c r="K1300" s="2" t="s">
        <v>73</v>
      </c>
      <c r="L1300" s="2" t="s">
        <v>12</v>
      </c>
      <c r="M1300" s="2">
        <v>1</v>
      </c>
      <c r="N1300" s="2" t="s">
        <v>11</v>
      </c>
      <c r="O1300" s="2" t="s">
        <v>33</v>
      </c>
    </row>
    <row r="1301" spans="1:15" x14ac:dyDescent="0.35">
      <c r="A1301" s="4">
        <v>44310</v>
      </c>
      <c r="B1301" s="2" t="s">
        <v>18</v>
      </c>
      <c r="C1301" s="2" t="s">
        <v>114</v>
      </c>
      <c r="D1301" s="2" t="s">
        <v>5</v>
      </c>
      <c r="E1301" s="2" t="s">
        <v>57</v>
      </c>
      <c r="F1301" s="2" t="s">
        <v>4</v>
      </c>
      <c r="G1301" s="2" t="s">
        <v>52</v>
      </c>
      <c r="H1301" s="2">
        <v>1</v>
      </c>
      <c r="I1301" s="2">
        <v>5</v>
      </c>
      <c r="J1301" s="2" t="s">
        <v>78</v>
      </c>
      <c r="K1301" s="2" t="s">
        <v>73</v>
      </c>
      <c r="L1301" s="2" t="s">
        <v>11</v>
      </c>
      <c r="M1301" s="2">
        <v>1</v>
      </c>
      <c r="N1301" s="2" t="s">
        <v>11</v>
      </c>
      <c r="O1301" s="2" t="s">
        <v>33</v>
      </c>
    </row>
    <row r="1302" spans="1:15" x14ac:dyDescent="0.35">
      <c r="A1302" s="4">
        <v>44310</v>
      </c>
      <c r="B1302" s="2" t="s">
        <v>18</v>
      </c>
      <c r="C1302" s="2" t="s">
        <v>114</v>
      </c>
      <c r="D1302" s="2" t="s">
        <v>5</v>
      </c>
      <c r="E1302" s="2" t="s">
        <v>57</v>
      </c>
      <c r="F1302" s="2" t="s">
        <v>4</v>
      </c>
      <c r="G1302" s="2" t="s">
        <v>52</v>
      </c>
      <c r="H1302" s="2">
        <v>1</v>
      </c>
      <c r="I1302" s="2">
        <v>6</v>
      </c>
      <c r="J1302" s="2" t="s">
        <v>78</v>
      </c>
      <c r="K1302" s="2" t="s">
        <v>73</v>
      </c>
      <c r="L1302" s="2" t="s">
        <v>11</v>
      </c>
      <c r="M1302" s="2">
        <v>2</v>
      </c>
      <c r="N1302" s="2" t="s">
        <v>12</v>
      </c>
      <c r="O1302" s="2" t="s">
        <v>35</v>
      </c>
    </row>
    <row r="1303" spans="1:15" x14ac:dyDescent="0.35">
      <c r="A1303" s="4">
        <v>44310</v>
      </c>
      <c r="B1303" s="2" t="s">
        <v>18</v>
      </c>
      <c r="C1303" s="2" t="s">
        <v>114</v>
      </c>
      <c r="D1303" s="2" t="s">
        <v>5</v>
      </c>
      <c r="E1303" s="2" t="s">
        <v>57</v>
      </c>
      <c r="F1303" s="2" t="s">
        <v>4</v>
      </c>
      <c r="G1303" s="2" t="s">
        <v>52</v>
      </c>
      <c r="H1303" s="2">
        <v>1</v>
      </c>
      <c r="I1303" s="2">
        <v>7</v>
      </c>
      <c r="J1303" s="2" t="s">
        <v>78</v>
      </c>
      <c r="K1303" s="2" t="s">
        <v>73</v>
      </c>
      <c r="L1303" s="2" t="s">
        <v>11</v>
      </c>
      <c r="M1303" s="2">
        <v>1</v>
      </c>
      <c r="N1303" s="2" t="s">
        <v>12</v>
      </c>
      <c r="O1303" s="2" t="s">
        <v>35</v>
      </c>
    </row>
    <row r="1304" spans="1:15" x14ac:dyDescent="0.35">
      <c r="A1304" s="4">
        <v>44310</v>
      </c>
      <c r="B1304" s="2" t="s">
        <v>18</v>
      </c>
      <c r="C1304" s="2" t="s">
        <v>114</v>
      </c>
      <c r="D1304" s="2" t="s">
        <v>5</v>
      </c>
      <c r="E1304" s="2" t="s">
        <v>57</v>
      </c>
      <c r="F1304" s="2" t="s">
        <v>4</v>
      </c>
      <c r="G1304" s="2" t="s">
        <v>52</v>
      </c>
      <c r="H1304" s="2">
        <v>1</v>
      </c>
      <c r="I1304" s="2">
        <v>8</v>
      </c>
      <c r="J1304" s="2" t="s">
        <v>78</v>
      </c>
      <c r="K1304" s="2" t="s">
        <v>73</v>
      </c>
      <c r="L1304" s="2" t="s">
        <v>11</v>
      </c>
      <c r="M1304" s="2">
        <v>1</v>
      </c>
      <c r="N1304" s="2" t="s">
        <v>11</v>
      </c>
      <c r="O1304" s="2" t="s">
        <v>34</v>
      </c>
    </row>
    <row r="1305" spans="1:15" x14ac:dyDescent="0.35">
      <c r="A1305" s="4">
        <v>44310</v>
      </c>
      <c r="B1305" s="2" t="s">
        <v>18</v>
      </c>
      <c r="C1305" s="2" t="s">
        <v>114</v>
      </c>
      <c r="D1305" s="2" t="s">
        <v>5</v>
      </c>
      <c r="E1305" s="2" t="s">
        <v>57</v>
      </c>
      <c r="F1305" s="2" t="s">
        <v>4</v>
      </c>
      <c r="G1305" s="2" t="s">
        <v>52</v>
      </c>
      <c r="H1305" s="2">
        <v>1</v>
      </c>
      <c r="I1305" s="2">
        <v>9</v>
      </c>
      <c r="J1305" s="2" t="s">
        <v>78</v>
      </c>
      <c r="K1305" s="2" t="s">
        <v>73</v>
      </c>
      <c r="L1305" s="2" t="s">
        <v>12</v>
      </c>
      <c r="M1305" s="2">
        <v>1</v>
      </c>
      <c r="N1305" s="2" t="s">
        <v>11</v>
      </c>
      <c r="O1305" s="2" t="s">
        <v>33</v>
      </c>
    </row>
    <row r="1306" spans="1:15" x14ac:dyDescent="0.35">
      <c r="A1306" s="4">
        <v>44310</v>
      </c>
      <c r="B1306" s="2" t="s">
        <v>18</v>
      </c>
      <c r="C1306" s="2" t="s">
        <v>114</v>
      </c>
      <c r="D1306" s="2" t="s">
        <v>5</v>
      </c>
      <c r="E1306" s="2" t="s">
        <v>57</v>
      </c>
      <c r="F1306" s="2" t="s">
        <v>4</v>
      </c>
      <c r="G1306" s="2" t="s">
        <v>52</v>
      </c>
      <c r="H1306" s="2">
        <v>1</v>
      </c>
      <c r="I1306" s="2">
        <v>10</v>
      </c>
      <c r="J1306" s="2" t="s">
        <v>78</v>
      </c>
      <c r="K1306" s="2" t="s">
        <v>73</v>
      </c>
      <c r="L1306" s="2" t="s">
        <v>12</v>
      </c>
      <c r="M1306" s="2">
        <v>1</v>
      </c>
      <c r="N1306" s="2" t="s">
        <v>11</v>
      </c>
      <c r="O1306" s="2" t="s">
        <v>35</v>
      </c>
    </row>
    <row r="1307" spans="1:15" x14ac:dyDescent="0.35">
      <c r="A1307" s="4">
        <v>44310</v>
      </c>
      <c r="B1307" s="2" t="s">
        <v>18</v>
      </c>
      <c r="C1307" s="2" t="s">
        <v>114</v>
      </c>
      <c r="D1307" s="2" t="s">
        <v>5</v>
      </c>
      <c r="E1307" s="2" t="s">
        <v>57</v>
      </c>
      <c r="F1307" s="2" t="s">
        <v>4</v>
      </c>
      <c r="G1307" s="2" t="s">
        <v>52</v>
      </c>
      <c r="H1307" s="2">
        <v>1</v>
      </c>
      <c r="I1307" s="2">
        <v>11</v>
      </c>
      <c r="J1307" s="2" t="s">
        <v>78</v>
      </c>
      <c r="K1307" s="2" t="s">
        <v>73</v>
      </c>
      <c r="L1307" s="2" t="s">
        <v>12</v>
      </c>
      <c r="M1307" s="2">
        <v>1</v>
      </c>
      <c r="N1307" s="2" t="s">
        <v>11</v>
      </c>
      <c r="O1307" s="2" t="s">
        <v>33</v>
      </c>
    </row>
    <row r="1308" spans="1:15" x14ac:dyDescent="0.35">
      <c r="A1308" s="4">
        <v>44310</v>
      </c>
      <c r="B1308" s="2" t="s">
        <v>18</v>
      </c>
      <c r="C1308" s="2" t="s">
        <v>114</v>
      </c>
      <c r="D1308" s="2" t="s">
        <v>5</v>
      </c>
      <c r="E1308" s="2" t="s">
        <v>57</v>
      </c>
      <c r="F1308" s="2" t="s">
        <v>4</v>
      </c>
      <c r="G1308" s="2" t="s">
        <v>52</v>
      </c>
      <c r="H1308" s="2">
        <v>1</v>
      </c>
      <c r="I1308" s="2">
        <v>12</v>
      </c>
      <c r="J1308" s="2" t="s">
        <v>78</v>
      </c>
      <c r="K1308" s="2" t="s">
        <v>73</v>
      </c>
      <c r="L1308" s="2" t="s">
        <v>12</v>
      </c>
      <c r="M1308" s="2">
        <v>2</v>
      </c>
      <c r="N1308" s="2" t="s">
        <v>12</v>
      </c>
      <c r="O1308" s="2" t="s">
        <v>34</v>
      </c>
    </row>
    <row r="1309" spans="1:15" x14ac:dyDescent="0.35">
      <c r="A1309" s="4">
        <v>44310</v>
      </c>
      <c r="B1309" s="2" t="s">
        <v>18</v>
      </c>
      <c r="C1309" s="2" t="s">
        <v>114</v>
      </c>
      <c r="D1309" s="2" t="s">
        <v>5</v>
      </c>
      <c r="E1309" s="2" t="s">
        <v>57</v>
      </c>
      <c r="F1309" s="2" t="s">
        <v>4</v>
      </c>
      <c r="G1309" s="2" t="s">
        <v>52</v>
      </c>
      <c r="H1309" s="2">
        <v>1</v>
      </c>
      <c r="I1309" s="2">
        <v>13</v>
      </c>
      <c r="J1309" s="2" t="s">
        <v>78</v>
      </c>
      <c r="K1309" s="2" t="s">
        <v>73</v>
      </c>
      <c r="L1309" s="2" t="s">
        <v>11</v>
      </c>
      <c r="M1309" s="2">
        <v>2</v>
      </c>
      <c r="N1309" s="2" t="s">
        <v>12</v>
      </c>
      <c r="O1309" s="2" t="s">
        <v>35</v>
      </c>
    </row>
    <row r="1310" spans="1:15" x14ac:dyDescent="0.35">
      <c r="A1310" s="4">
        <v>44310</v>
      </c>
      <c r="B1310" s="2" t="s">
        <v>18</v>
      </c>
      <c r="C1310" s="2" t="s">
        <v>114</v>
      </c>
      <c r="D1310" s="2" t="s">
        <v>5</v>
      </c>
      <c r="E1310" s="2" t="s">
        <v>57</v>
      </c>
      <c r="F1310" s="2" t="s">
        <v>4</v>
      </c>
      <c r="G1310" s="2" t="s">
        <v>52</v>
      </c>
      <c r="H1310" s="2">
        <v>1</v>
      </c>
      <c r="I1310" s="2">
        <v>14</v>
      </c>
      <c r="J1310" s="2" t="s">
        <v>78</v>
      </c>
      <c r="K1310" s="2" t="s">
        <v>73</v>
      </c>
      <c r="L1310" s="2" t="s">
        <v>11</v>
      </c>
      <c r="M1310" s="2">
        <v>1</v>
      </c>
      <c r="N1310" s="2" t="s">
        <v>11</v>
      </c>
      <c r="O1310" s="2" t="s">
        <v>35</v>
      </c>
    </row>
    <row r="1311" spans="1:15" x14ac:dyDescent="0.35">
      <c r="A1311" s="4">
        <v>44310</v>
      </c>
      <c r="B1311" s="2" t="s">
        <v>18</v>
      </c>
      <c r="C1311" s="2" t="s">
        <v>114</v>
      </c>
      <c r="D1311" s="2" t="s">
        <v>5</v>
      </c>
      <c r="E1311" s="2" t="s">
        <v>57</v>
      </c>
      <c r="F1311" s="2" t="s">
        <v>4</v>
      </c>
      <c r="G1311" s="2" t="s">
        <v>52</v>
      </c>
      <c r="H1311" s="2">
        <v>1</v>
      </c>
      <c r="I1311" s="2">
        <v>15</v>
      </c>
      <c r="J1311" s="2" t="s">
        <v>78</v>
      </c>
      <c r="K1311" s="2" t="s">
        <v>73</v>
      </c>
      <c r="L1311" s="2" t="s">
        <v>11</v>
      </c>
      <c r="M1311" s="2">
        <v>1</v>
      </c>
      <c r="N1311" s="2" t="s">
        <v>11</v>
      </c>
      <c r="O1311" s="2" t="s">
        <v>34</v>
      </c>
    </row>
    <row r="1312" spans="1:15" x14ac:dyDescent="0.35">
      <c r="A1312" s="4">
        <v>44310</v>
      </c>
      <c r="B1312" s="2" t="s">
        <v>18</v>
      </c>
      <c r="C1312" s="2" t="s">
        <v>114</v>
      </c>
      <c r="D1312" s="2" t="s">
        <v>5</v>
      </c>
      <c r="E1312" s="2" t="s">
        <v>57</v>
      </c>
      <c r="F1312" s="2" t="s">
        <v>4</v>
      </c>
      <c r="G1312" s="2" t="s">
        <v>52</v>
      </c>
      <c r="H1312" s="2">
        <v>1</v>
      </c>
      <c r="I1312" s="2">
        <v>16</v>
      </c>
      <c r="J1312" s="2" t="s">
        <v>78</v>
      </c>
      <c r="K1312" s="2" t="s">
        <v>73</v>
      </c>
      <c r="L1312" s="2" t="s">
        <v>11</v>
      </c>
      <c r="M1312" s="2">
        <v>2</v>
      </c>
      <c r="N1312" s="2" t="s">
        <v>11</v>
      </c>
      <c r="O1312" s="2" t="s">
        <v>33</v>
      </c>
    </row>
    <row r="1313" spans="1:15" x14ac:dyDescent="0.35">
      <c r="A1313" s="4">
        <v>44310</v>
      </c>
      <c r="B1313" s="2" t="s">
        <v>18</v>
      </c>
      <c r="C1313" s="2" t="s">
        <v>114</v>
      </c>
      <c r="D1313" s="2" t="s">
        <v>5</v>
      </c>
      <c r="E1313" s="2" t="s">
        <v>57</v>
      </c>
      <c r="F1313" s="2" t="s">
        <v>4</v>
      </c>
      <c r="G1313" s="2" t="s">
        <v>52</v>
      </c>
      <c r="H1313" s="2">
        <v>2</v>
      </c>
      <c r="I1313" s="2">
        <v>17</v>
      </c>
      <c r="J1313" s="2" t="s">
        <v>78</v>
      </c>
      <c r="K1313" s="2" t="s">
        <v>73</v>
      </c>
      <c r="L1313" s="2" t="s">
        <v>11</v>
      </c>
      <c r="M1313" s="2">
        <v>1</v>
      </c>
      <c r="N1313" s="2" t="s">
        <v>12</v>
      </c>
      <c r="O1313" s="2" t="s">
        <v>33</v>
      </c>
    </row>
    <row r="1314" spans="1:15" x14ac:dyDescent="0.35">
      <c r="A1314" s="4">
        <v>44310</v>
      </c>
      <c r="B1314" s="2" t="s">
        <v>18</v>
      </c>
      <c r="C1314" s="2" t="s">
        <v>114</v>
      </c>
      <c r="D1314" s="2" t="s">
        <v>5</v>
      </c>
      <c r="E1314" s="2" t="s">
        <v>57</v>
      </c>
      <c r="F1314" s="2" t="s">
        <v>4</v>
      </c>
      <c r="G1314" s="2" t="s">
        <v>52</v>
      </c>
      <c r="H1314" s="2">
        <v>2</v>
      </c>
      <c r="I1314" s="2">
        <v>18</v>
      </c>
      <c r="J1314" s="2" t="s">
        <v>78</v>
      </c>
      <c r="K1314" s="2" t="s">
        <v>73</v>
      </c>
      <c r="L1314" s="2" t="s">
        <v>11</v>
      </c>
      <c r="M1314" s="2">
        <v>1</v>
      </c>
      <c r="N1314" s="2" t="s">
        <v>12</v>
      </c>
      <c r="O1314" s="2" t="s">
        <v>33</v>
      </c>
    </row>
    <row r="1315" spans="1:15" x14ac:dyDescent="0.35">
      <c r="A1315" s="4">
        <v>44310</v>
      </c>
      <c r="B1315" s="2" t="s">
        <v>18</v>
      </c>
      <c r="C1315" s="2" t="s">
        <v>114</v>
      </c>
      <c r="D1315" s="2" t="s">
        <v>5</v>
      </c>
      <c r="E1315" s="2" t="s">
        <v>57</v>
      </c>
      <c r="F1315" s="2" t="s">
        <v>4</v>
      </c>
      <c r="G1315" s="2" t="s">
        <v>52</v>
      </c>
      <c r="H1315" s="2">
        <v>2</v>
      </c>
      <c r="I1315" s="2">
        <v>19</v>
      </c>
      <c r="J1315" s="2" t="s">
        <v>78</v>
      </c>
      <c r="K1315" s="2" t="s">
        <v>73</v>
      </c>
      <c r="L1315" s="2" t="s">
        <v>11</v>
      </c>
      <c r="M1315" s="2">
        <v>1</v>
      </c>
      <c r="N1315" s="2" t="s">
        <v>11</v>
      </c>
      <c r="O1315" s="2" t="s">
        <v>33</v>
      </c>
    </row>
    <row r="1316" spans="1:15" x14ac:dyDescent="0.35">
      <c r="A1316" s="4">
        <v>44310</v>
      </c>
      <c r="B1316" s="2" t="s">
        <v>18</v>
      </c>
      <c r="C1316" s="2" t="s">
        <v>114</v>
      </c>
      <c r="D1316" s="2" t="s">
        <v>5</v>
      </c>
      <c r="E1316" s="2" t="s">
        <v>57</v>
      </c>
      <c r="F1316" s="2" t="s">
        <v>4</v>
      </c>
      <c r="G1316" s="2" t="s">
        <v>52</v>
      </c>
      <c r="H1316" s="2">
        <v>2</v>
      </c>
      <c r="I1316" s="2">
        <v>20</v>
      </c>
      <c r="J1316" s="2" t="s">
        <v>78</v>
      </c>
      <c r="K1316" s="2" t="s">
        <v>73</v>
      </c>
      <c r="L1316" s="2" t="s">
        <v>11</v>
      </c>
      <c r="M1316" s="2">
        <v>1</v>
      </c>
      <c r="N1316" s="2" t="s">
        <v>11</v>
      </c>
      <c r="O1316" s="2" t="s">
        <v>33</v>
      </c>
    </row>
    <row r="1317" spans="1:15" x14ac:dyDescent="0.35">
      <c r="A1317" s="4">
        <v>44310</v>
      </c>
      <c r="B1317" s="2" t="s">
        <v>18</v>
      </c>
      <c r="C1317" s="2" t="s">
        <v>114</v>
      </c>
      <c r="D1317" s="2" t="s">
        <v>5</v>
      </c>
      <c r="E1317" s="2" t="s">
        <v>57</v>
      </c>
      <c r="F1317" s="2" t="s">
        <v>4</v>
      </c>
      <c r="G1317" s="2" t="s">
        <v>52</v>
      </c>
      <c r="H1317" s="2">
        <v>2</v>
      </c>
      <c r="I1317" s="2">
        <v>21</v>
      </c>
      <c r="J1317" s="2" t="s">
        <v>78</v>
      </c>
      <c r="K1317" s="2" t="s">
        <v>73</v>
      </c>
      <c r="L1317" s="2" t="s">
        <v>12</v>
      </c>
      <c r="M1317" s="2">
        <v>2</v>
      </c>
      <c r="N1317" s="2" t="s">
        <v>11</v>
      </c>
      <c r="O1317" s="2" t="s">
        <v>34</v>
      </c>
    </row>
    <row r="1318" spans="1:15" x14ac:dyDescent="0.35">
      <c r="A1318" s="4">
        <v>44310</v>
      </c>
      <c r="B1318" s="2" t="s">
        <v>18</v>
      </c>
      <c r="C1318" s="2" t="s">
        <v>114</v>
      </c>
      <c r="D1318" s="2" t="s">
        <v>5</v>
      </c>
      <c r="E1318" s="2" t="s">
        <v>57</v>
      </c>
      <c r="F1318" s="2" t="s">
        <v>4</v>
      </c>
      <c r="G1318" s="2" t="s">
        <v>52</v>
      </c>
      <c r="H1318" s="2">
        <v>2</v>
      </c>
      <c r="I1318" s="2">
        <v>22</v>
      </c>
      <c r="J1318" s="2" t="s">
        <v>78</v>
      </c>
      <c r="K1318" s="2" t="s">
        <v>73</v>
      </c>
      <c r="L1318" s="2" t="s">
        <v>12</v>
      </c>
      <c r="M1318" s="2">
        <v>2</v>
      </c>
      <c r="N1318" s="2" t="s">
        <v>11</v>
      </c>
      <c r="O1318" s="2" t="s">
        <v>34</v>
      </c>
    </row>
    <row r="1319" spans="1:15" x14ac:dyDescent="0.35">
      <c r="A1319" s="4">
        <v>44310</v>
      </c>
      <c r="B1319" s="2" t="s">
        <v>18</v>
      </c>
      <c r="C1319" s="2" t="s">
        <v>114</v>
      </c>
      <c r="D1319" s="2" t="s">
        <v>5</v>
      </c>
      <c r="E1319" s="2" t="s">
        <v>57</v>
      </c>
      <c r="F1319" s="2" t="s">
        <v>4</v>
      </c>
      <c r="G1319" s="2" t="s">
        <v>52</v>
      </c>
      <c r="H1319" s="2">
        <v>2</v>
      </c>
      <c r="I1319" s="2">
        <v>23</v>
      </c>
      <c r="J1319" s="2" t="s">
        <v>78</v>
      </c>
      <c r="K1319" s="2" t="s">
        <v>73</v>
      </c>
      <c r="L1319" s="2" t="s">
        <v>12</v>
      </c>
      <c r="M1319" s="2">
        <v>1</v>
      </c>
      <c r="N1319" s="2" t="s">
        <v>11</v>
      </c>
      <c r="O1319" s="2" t="s">
        <v>35</v>
      </c>
    </row>
    <row r="1320" spans="1:15" x14ac:dyDescent="0.35">
      <c r="A1320" s="4">
        <v>44310</v>
      </c>
      <c r="B1320" s="2" t="s">
        <v>18</v>
      </c>
      <c r="C1320" s="2" t="s">
        <v>114</v>
      </c>
      <c r="D1320" s="2" t="s">
        <v>5</v>
      </c>
      <c r="E1320" s="2" t="s">
        <v>57</v>
      </c>
      <c r="F1320" s="2" t="s">
        <v>4</v>
      </c>
      <c r="G1320" s="2" t="s">
        <v>52</v>
      </c>
      <c r="H1320" s="2">
        <v>2</v>
      </c>
      <c r="I1320" s="2">
        <v>24</v>
      </c>
      <c r="J1320" s="2" t="s">
        <v>78</v>
      </c>
      <c r="K1320" s="2" t="s">
        <v>73</v>
      </c>
      <c r="L1320" s="2" t="s">
        <v>12</v>
      </c>
      <c r="M1320" s="2">
        <v>2</v>
      </c>
      <c r="N1320" s="2" t="s">
        <v>11</v>
      </c>
      <c r="O1320" s="2" t="s">
        <v>34</v>
      </c>
    </row>
    <row r="1321" spans="1:15" x14ac:dyDescent="0.35">
      <c r="A1321" s="4">
        <v>44310</v>
      </c>
      <c r="B1321" s="2" t="s">
        <v>18</v>
      </c>
      <c r="C1321" s="2" t="s">
        <v>114</v>
      </c>
      <c r="D1321" s="2" t="s">
        <v>5</v>
      </c>
      <c r="E1321" s="2" t="s">
        <v>57</v>
      </c>
      <c r="F1321" s="2" t="s">
        <v>4</v>
      </c>
      <c r="G1321" s="2" t="s">
        <v>52</v>
      </c>
      <c r="H1321" s="2">
        <v>2</v>
      </c>
      <c r="I1321" s="2">
        <v>25</v>
      </c>
      <c r="J1321" s="2" t="s">
        <v>78</v>
      </c>
      <c r="K1321" s="2" t="s">
        <v>73</v>
      </c>
      <c r="L1321" s="2" t="s">
        <v>11</v>
      </c>
      <c r="M1321" s="2">
        <v>2</v>
      </c>
      <c r="N1321" s="2" t="s">
        <v>12</v>
      </c>
      <c r="O1321" s="2" t="s">
        <v>35</v>
      </c>
    </row>
    <row r="1322" spans="1:15" x14ac:dyDescent="0.35">
      <c r="A1322" s="4">
        <v>44310</v>
      </c>
      <c r="B1322" s="2" t="s">
        <v>18</v>
      </c>
      <c r="C1322" s="2" t="s">
        <v>114</v>
      </c>
      <c r="D1322" s="2" t="s">
        <v>5</v>
      </c>
      <c r="E1322" s="2" t="s">
        <v>57</v>
      </c>
      <c r="F1322" s="2" t="s">
        <v>4</v>
      </c>
      <c r="G1322" s="2" t="s">
        <v>52</v>
      </c>
      <c r="H1322" s="2">
        <v>2</v>
      </c>
      <c r="I1322" s="2">
        <v>26</v>
      </c>
      <c r="J1322" s="2" t="s">
        <v>78</v>
      </c>
      <c r="K1322" s="2" t="s">
        <v>73</v>
      </c>
      <c r="L1322" s="2" t="s">
        <v>11</v>
      </c>
      <c r="M1322" s="2">
        <v>2</v>
      </c>
      <c r="N1322" s="2" t="s">
        <v>11</v>
      </c>
      <c r="O1322" s="2" t="s">
        <v>33</v>
      </c>
    </row>
    <row r="1323" spans="1:15" hidden="1" x14ac:dyDescent="0.35">
      <c r="A1323" s="4">
        <v>44310</v>
      </c>
      <c r="B1323" s="2" t="s">
        <v>18</v>
      </c>
      <c r="C1323" s="2" t="s">
        <v>114</v>
      </c>
      <c r="D1323" s="2" t="s">
        <v>5</v>
      </c>
      <c r="E1323" s="2" t="s">
        <v>57</v>
      </c>
      <c r="F1323" s="2" t="s">
        <v>4</v>
      </c>
      <c r="G1323" s="2" t="s">
        <v>52</v>
      </c>
      <c r="H1323" s="2">
        <v>2</v>
      </c>
      <c r="I1323" s="2">
        <v>27</v>
      </c>
      <c r="J1323" s="2" t="s">
        <v>78</v>
      </c>
      <c r="K1323" s="2" t="s">
        <v>73</v>
      </c>
      <c r="L1323" s="2" t="s">
        <v>11</v>
      </c>
      <c r="M1323" s="2">
        <v>2</v>
      </c>
      <c r="N1323" s="2" t="s">
        <v>40</v>
      </c>
      <c r="O1323" s="2" t="s">
        <v>40</v>
      </c>
    </row>
    <row r="1324" spans="1:15" x14ac:dyDescent="0.35">
      <c r="A1324" s="4">
        <v>44310</v>
      </c>
      <c r="B1324" s="2" t="s">
        <v>18</v>
      </c>
      <c r="C1324" s="2" t="s">
        <v>114</v>
      </c>
      <c r="D1324" s="2" t="s">
        <v>5</v>
      </c>
      <c r="E1324" s="2" t="s">
        <v>57</v>
      </c>
      <c r="F1324" s="2" t="s">
        <v>4</v>
      </c>
      <c r="G1324" s="2" t="s">
        <v>52</v>
      </c>
      <c r="H1324" s="2">
        <v>2</v>
      </c>
      <c r="I1324" s="2">
        <v>28</v>
      </c>
      <c r="J1324" s="2" t="s">
        <v>78</v>
      </c>
      <c r="K1324" s="2" t="s">
        <v>73</v>
      </c>
      <c r="L1324" s="2" t="s">
        <v>11</v>
      </c>
      <c r="M1324" s="2">
        <v>1</v>
      </c>
      <c r="N1324" s="2" t="s">
        <v>11</v>
      </c>
      <c r="O1324" s="2" t="s">
        <v>34</v>
      </c>
    </row>
    <row r="1325" spans="1:15" x14ac:dyDescent="0.35">
      <c r="A1325" s="4">
        <v>44310</v>
      </c>
      <c r="B1325" s="2" t="s">
        <v>18</v>
      </c>
      <c r="C1325" s="2" t="s">
        <v>114</v>
      </c>
      <c r="D1325" s="2" t="s">
        <v>5</v>
      </c>
      <c r="E1325" s="2" t="s">
        <v>57</v>
      </c>
      <c r="F1325" s="2" t="s">
        <v>4</v>
      </c>
      <c r="G1325" s="2" t="s">
        <v>52</v>
      </c>
      <c r="H1325" s="2">
        <v>2</v>
      </c>
      <c r="I1325" s="2">
        <v>29</v>
      </c>
      <c r="J1325" s="2" t="s">
        <v>78</v>
      </c>
      <c r="K1325" s="2" t="s">
        <v>73</v>
      </c>
      <c r="L1325" s="2" t="s">
        <v>11</v>
      </c>
      <c r="M1325" s="2" t="s">
        <v>39</v>
      </c>
      <c r="N1325" s="2" t="s">
        <v>12</v>
      </c>
      <c r="O1325" s="2" t="s">
        <v>33</v>
      </c>
    </row>
    <row r="1326" spans="1:15" x14ac:dyDescent="0.35">
      <c r="A1326" s="4">
        <v>44310</v>
      </c>
      <c r="B1326" s="2" t="s">
        <v>18</v>
      </c>
      <c r="C1326" s="2" t="s">
        <v>114</v>
      </c>
      <c r="D1326" s="2" t="s">
        <v>5</v>
      </c>
      <c r="E1326" s="2" t="s">
        <v>57</v>
      </c>
      <c r="F1326" s="2" t="s">
        <v>4</v>
      </c>
      <c r="G1326" s="2" t="s">
        <v>52</v>
      </c>
      <c r="H1326" s="2">
        <v>2</v>
      </c>
      <c r="I1326" s="2">
        <v>30</v>
      </c>
      <c r="J1326" s="2" t="s">
        <v>78</v>
      </c>
      <c r="K1326" s="2" t="s">
        <v>73</v>
      </c>
      <c r="L1326" s="2" t="s">
        <v>12</v>
      </c>
      <c r="M1326" s="2">
        <v>2</v>
      </c>
      <c r="N1326" s="2" t="s">
        <v>12</v>
      </c>
      <c r="O1326" s="2" t="s">
        <v>35</v>
      </c>
    </row>
    <row r="1327" spans="1:15" x14ac:dyDescent="0.35">
      <c r="A1327" s="4">
        <v>44310</v>
      </c>
      <c r="B1327" s="2" t="s">
        <v>18</v>
      </c>
      <c r="C1327" s="2" t="s">
        <v>114</v>
      </c>
      <c r="D1327" s="2" t="s">
        <v>5</v>
      </c>
      <c r="E1327" s="2" t="s">
        <v>57</v>
      </c>
      <c r="F1327" s="2" t="s">
        <v>4</v>
      </c>
      <c r="G1327" s="2" t="s">
        <v>52</v>
      </c>
      <c r="H1327" s="2">
        <v>2</v>
      </c>
      <c r="I1327" s="2">
        <v>31</v>
      </c>
      <c r="J1327" s="2" t="s">
        <v>78</v>
      </c>
      <c r="K1327" s="2" t="s">
        <v>73</v>
      </c>
      <c r="L1327" s="2" t="s">
        <v>12</v>
      </c>
      <c r="M1327" s="2">
        <v>2</v>
      </c>
      <c r="N1327" s="2" t="s">
        <v>12</v>
      </c>
      <c r="O1327" s="2" t="s">
        <v>33</v>
      </c>
    </row>
    <row r="1328" spans="1:15" x14ac:dyDescent="0.35">
      <c r="A1328" s="4">
        <v>44310</v>
      </c>
      <c r="B1328" s="2" t="s">
        <v>18</v>
      </c>
      <c r="C1328" s="2" t="s">
        <v>114</v>
      </c>
      <c r="D1328" s="2" t="s">
        <v>5</v>
      </c>
      <c r="E1328" s="2" t="s">
        <v>57</v>
      </c>
      <c r="F1328" s="2" t="s">
        <v>4</v>
      </c>
      <c r="G1328" s="2" t="s">
        <v>52</v>
      </c>
      <c r="H1328" s="2">
        <v>2</v>
      </c>
      <c r="I1328" s="2">
        <v>32</v>
      </c>
      <c r="J1328" s="2" t="s">
        <v>78</v>
      </c>
      <c r="K1328" s="2" t="s">
        <v>73</v>
      </c>
      <c r="L1328" s="2" t="s">
        <v>12</v>
      </c>
      <c r="M1328" s="2">
        <v>1</v>
      </c>
      <c r="N1328" s="2" t="s">
        <v>12</v>
      </c>
      <c r="O1328" s="2" t="s">
        <v>33</v>
      </c>
    </row>
    <row r="1329" spans="1:15" x14ac:dyDescent="0.35">
      <c r="A1329" s="4">
        <v>44310</v>
      </c>
      <c r="B1329" s="2" t="s">
        <v>18</v>
      </c>
      <c r="C1329" s="2" t="s">
        <v>114</v>
      </c>
      <c r="D1329" s="2" t="s">
        <v>5</v>
      </c>
      <c r="E1329" s="2" t="s">
        <v>57</v>
      </c>
      <c r="F1329" s="2" t="s">
        <v>4</v>
      </c>
      <c r="G1329" s="2" t="s">
        <v>52</v>
      </c>
      <c r="H1329" s="2">
        <v>2</v>
      </c>
      <c r="I1329" s="2">
        <v>33</v>
      </c>
      <c r="J1329" s="2" t="s">
        <v>78</v>
      </c>
      <c r="K1329" s="2" t="s">
        <v>73</v>
      </c>
      <c r="L1329" s="2" t="s">
        <v>12</v>
      </c>
      <c r="M1329" s="2">
        <v>1</v>
      </c>
      <c r="N1329" s="2" t="s">
        <v>11</v>
      </c>
      <c r="O1329" s="2" t="s">
        <v>34</v>
      </c>
    </row>
    <row r="1330" spans="1:15" x14ac:dyDescent="0.35">
      <c r="A1330" s="4">
        <v>44310</v>
      </c>
      <c r="B1330" s="2" t="s">
        <v>18</v>
      </c>
      <c r="C1330" s="2" t="s">
        <v>114</v>
      </c>
      <c r="D1330" s="2" t="s">
        <v>5</v>
      </c>
      <c r="E1330" s="2" t="s">
        <v>57</v>
      </c>
      <c r="F1330" s="2" t="s">
        <v>4</v>
      </c>
      <c r="G1330" s="2" t="s">
        <v>52</v>
      </c>
      <c r="H1330" s="2">
        <v>2</v>
      </c>
      <c r="I1330" s="2">
        <v>34</v>
      </c>
      <c r="J1330" s="2" t="s">
        <v>78</v>
      </c>
      <c r="K1330" s="2" t="s">
        <v>73</v>
      </c>
      <c r="L1330" s="2" t="s">
        <v>11</v>
      </c>
      <c r="M1330" s="2">
        <v>2</v>
      </c>
      <c r="N1330" s="2" t="s">
        <v>12</v>
      </c>
      <c r="O1330" s="2" t="s">
        <v>35</v>
      </c>
    </row>
    <row r="1331" spans="1:15" x14ac:dyDescent="0.35">
      <c r="A1331" s="4">
        <v>44310</v>
      </c>
      <c r="B1331" s="2" t="s">
        <v>18</v>
      </c>
      <c r="C1331" s="2" t="s">
        <v>114</v>
      </c>
      <c r="D1331" s="2" t="s">
        <v>5</v>
      </c>
      <c r="E1331" s="2" t="s">
        <v>57</v>
      </c>
      <c r="F1331" s="2" t="s">
        <v>4</v>
      </c>
      <c r="G1331" s="2" t="s">
        <v>52</v>
      </c>
      <c r="H1331" s="2">
        <v>2</v>
      </c>
      <c r="I1331" s="2">
        <v>35</v>
      </c>
      <c r="J1331" s="2" t="s">
        <v>78</v>
      </c>
      <c r="K1331" s="2" t="s">
        <v>73</v>
      </c>
      <c r="L1331" s="2" t="s">
        <v>11</v>
      </c>
      <c r="M1331" s="2">
        <v>1</v>
      </c>
      <c r="N1331" s="2" t="s">
        <v>11</v>
      </c>
      <c r="O1331" s="2" t="s">
        <v>34</v>
      </c>
    </row>
    <row r="1332" spans="1:15" x14ac:dyDescent="0.35">
      <c r="A1332" s="4">
        <v>44310</v>
      </c>
      <c r="B1332" s="2" t="s">
        <v>18</v>
      </c>
      <c r="C1332" s="2" t="s">
        <v>114</v>
      </c>
      <c r="D1332" s="2" t="s">
        <v>5</v>
      </c>
      <c r="E1332" s="2" t="s">
        <v>57</v>
      </c>
      <c r="F1332" s="2" t="s">
        <v>4</v>
      </c>
      <c r="G1332" s="2" t="s">
        <v>52</v>
      </c>
      <c r="H1332" s="2">
        <v>2</v>
      </c>
      <c r="I1332" s="2">
        <v>36</v>
      </c>
      <c r="J1332" s="2" t="s">
        <v>78</v>
      </c>
      <c r="K1332" s="2" t="s">
        <v>73</v>
      </c>
      <c r="L1332" s="2" t="s">
        <v>11</v>
      </c>
      <c r="M1332" s="2">
        <v>2</v>
      </c>
      <c r="N1332" s="2" t="s">
        <v>12</v>
      </c>
      <c r="O1332" s="2" t="s">
        <v>34</v>
      </c>
    </row>
    <row r="1333" spans="1:15" x14ac:dyDescent="0.35">
      <c r="A1333" s="4">
        <v>44310</v>
      </c>
      <c r="B1333" s="2" t="s">
        <v>18</v>
      </c>
      <c r="C1333" s="2" t="s">
        <v>114</v>
      </c>
      <c r="D1333" s="2" t="s">
        <v>5</v>
      </c>
      <c r="E1333" s="2" t="s">
        <v>57</v>
      </c>
      <c r="F1333" s="2" t="s">
        <v>4</v>
      </c>
      <c r="G1333" s="2" t="s">
        <v>52</v>
      </c>
      <c r="H1333" s="2">
        <v>2</v>
      </c>
      <c r="I1333" s="2">
        <v>37</v>
      </c>
      <c r="J1333" s="2" t="s">
        <v>78</v>
      </c>
      <c r="K1333" s="2" t="s">
        <v>73</v>
      </c>
      <c r="L1333" s="2" t="s">
        <v>11</v>
      </c>
      <c r="M1333" s="2">
        <v>1</v>
      </c>
      <c r="N1333" s="2" t="s">
        <v>12</v>
      </c>
      <c r="O1333" s="2" t="s">
        <v>34</v>
      </c>
    </row>
    <row r="1334" spans="1:15" x14ac:dyDescent="0.35">
      <c r="A1334" s="4">
        <v>44310</v>
      </c>
      <c r="B1334" s="2" t="s">
        <v>18</v>
      </c>
      <c r="C1334" s="2" t="s">
        <v>114</v>
      </c>
      <c r="D1334" s="2" t="s">
        <v>5</v>
      </c>
      <c r="E1334" s="2" t="s">
        <v>57</v>
      </c>
      <c r="F1334" s="2" t="s">
        <v>4</v>
      </c>
      <c r="G1334" s="2" t="s">
        <v>52</v>
      </c>
      <c r="H1334" s="2">
        <v>2</v>
      </c>
      <c r="I1334" s="2">
        <v>38</v>
      </c>
      <c r="J1334" s="2" t="s">
        <v>78</v>
      </c>
      <c r="K1334" s="2" t="s">
        <v>73</v>
      </c>
      <c r="L1334" s="2" t="s">
        <v>12</v>
      </c>
      <c r="M1334" s="2">
        <v>1</v>
      </c>
      <c r="N1334" s="2" t="s">
        <v>11</v>
      </c>
      <c r="O1334" s="2" t="s">
        <v>33</v>
      </c>
    </row>
    <row r="1335" spans="1:15" x14ac:dyDescent="0.35">
      <c r="A1335" s="4">
        <v>44310</v>
      </c>
      <c r="B1335" s="2" t="s">
        <v>18</v>
      </c>
      <c r="C1335" s="2" t="s">
        <v>114</v>
      </c>
      <c r="D1335" s="2" t="s">
        <v>5</v>
      </c>
      <c r="E1335" s="2" t="s">
        <v>57</v>
      </c>
      <c r="F1335" s="2" t="s">
        <v>4</v>
      </c>
      <c r="G1335" s="2" t="s">
        <v>52</v>
      </c>
      <c r="H1335" s="2">
        <v>2</v>
      </c>
      <c r="I1335" s="2">
        <v>39</v>
      </c>
      <c r="J1335" s="2" t="s">
        <v>78</v>
      </c>
      <c r="K1335" s="2" t="s">
        <v>73</v>
      </c>
      <c r="L1335" s="2" t="s">
        <v>12</v>
      </c>
      <c r="M1335" s="2">
        <v>2</v>
      </c>
      <c r="N1335" s="2" t="s">
        <v>11</v>
      </c>
      <c r="O1335" s="2" t="s">
        <v>34</v>
      </c>
    </row>
    <row r="1336" spans="1:15" x14ac:dyDescent="0.35">
      <c r="A1336" s="4">
        <v>44310</v>
      </c>
      <c r="B1336" s="2" t="s">
        <v>18</v>
      </c>
      <c r="C1336" s="2" t="s">
        <v>114</v>
      </c>
      <c r="D1336" s="2" t="s">
        <v>5</v>
      </c>
      <c r="E1336" s="2" t="s">
        <v>57</v>
      </c>
      <c r="F1336" s="2" t="s">
        <v>4</v>
      </c>
      <c r="G1336" s="2" t="s">
        <v>54</v>
      </c>
      <c r="H1336" s="2">
        <v>1</v>
      </c>
      <c r="I1336" s="2">
        <v>1</v>
      </c>
      <c r="J1336" s="2" t="s">
        <v>122</v>
      </c>
      <c r="K1336" s="2" t="s">
        <v>30</v>
      </c>
      <c r="L1336" s="2" t="s">
        <v>11</v>
      </c>
      <c r="M1336" s="2">
        <v>1</v>
      </c>
      <c r="N1336" s="2" t="s">
        <v>11</v>
      </c>
      <c r="O1336" s="2" t="s">
        <v>34</v>
      </c>
    </row>
    <row r="1337" spans="1:15" x14ac:dyDescent="0.35">
      <c r="A1337" s="4">
        <v>44310</v>
      </c>
      <c r="B1337" s="2" t="s">
        <v>18</v>
      </c>
      <c r="C1337" s="2" t="s">
        <v>114</v>
      </c>
      <c r="D1337" s="2" t="s">
        <v>5</v>
      </c>
      <c r="E1337" s="2" t="s">
        <v>57</v>
      </c>
      <c r="F1337" s="2" t="s">
        <v>4</v>
      </c>
      <c r="G1337" s="2" t="s">
        <v>54</v>
      </c>
      <c r="H1337" s="2">
        <v>1</v>
      </c>
      <c r="I1337" s="2">
        <v>2</v>
      </c>
      <c r="J1337" s="2" t="s">
        <v>122</v>
      </c>
      <c r="K1337" s="2" t="s">
        <v>30</v>
      </c>
      <c r="L1337" s="2" t="s">
        <v>11</v>
      </c>
      <c r="M1337" s="2" t="s">
        <v>39</v>
      </c>
      <c r="N1337" s="2" t="s">
        <v>12</v>
      </c>
      <c r="O1337" s="2" t="s">
        <v>33</v>
      </c>
    </row>
    <row r="1338" spans="1:15" x14ac:dyDescent="0.35">
      <c r="A1338" s="4">
        <v>44310</v>
      </c>
      <c r="B1338" s="2" t="s">
        <v>18</v>
      </c>
      <c r="C1338" s="2" t="s">
        <v>114</v>
      </c>
      <c r="D1338" s="2" t="s">
        <v>5</v>
      </c>
      <c r="E1338" s="2" t="s">
        <v>57</v>
      </c>
      <c r="F1338" s="2" t="s">
        <v>4</v>
      </c>
      <c r="G1338" s="2" t="s">
        <v>54</v>
      </c>
      <c r="H1338" s="2">
        <v>1</v>
      </c>
      <c r="I1338" s="2">
        <v>3</v>
      </c>
      <c r="J1338" s="2" t="s">
        <v>122</v>
      </c>
      <c r="K1338" s="2" t="s">
        <v>30</v>
      </c>
      <c r="L1338" s="2" t="s">
        <v>11</v>
      </c>
      <c r="M1338" s="2">
        <v>1</v>
      </c>
      <c r="N1338" s="2" t="s">
        <v>11</v>
      </c>
      <c r="O1338" s="2" t="s">
        <v>33</v>
      </c>
    </row>
    <row r="1339" spans="1:15" x14ac:dyDescent="0.35">
      <c r="A1339" s="4">
        <v>44310</v>
      </c>
      <c r="B1339" s="2" t="s">
        <v>18</v>
      </c>
      <c r="C1339" s="2" t="s">
        <v>114</v>
      </c>
      <c r="D1339" s="2" t="s">
        <v>5</v>
      </c>
      <c r="E1339" s="2" t="s">
        <v>57</v>
      </c>
      <c r="F1339" s="2" t="s">
        <v>4</v>
      </c>
      <c r="G1339" s="2" t="s">
        <v>54</v>
      </c>
      <c r="H1339" s="2">
        <v>1</v>
      </c>
      <c r="I1339" s="2">
        <v>4</v>
      </c>
      <c r="J1339" s="2" t="s">
        <v>122</v>
      </c>
      <c r="K1339" s="2" t="s">
        <v>30</v>
      </c>
      <c r="L1339" s="2" t="s">
        <v>11</v>
      </c>
      <c r="M1339" s="2">
        <v>1</v>
      </c>
      <c r="N1339" s="2" t="s">
        <v>11</v>
      </c>
      <c r="O1339" s="2" t="s">
        <v>34</v>
      </c>
    </row>
    <row r="1340" spans="1:15" x14ac:dyDescent="0.35">
      <c r="A1340" s="4">
        <v>44310</v>
      </c>
      <c r="B1340" s="2" t="s">
        <v>18</v>
      </c>
      <c r="C1340" s="2" t="s">
        <v>114</v>
      </c>
      <c r="D1340" s="2" t="s">
        <v>5</v>
      </c>
      <c r="E1340" s="2" t="s">
        <v>57</v>
      </c>
      <c r="F1340" s="2" t="s">
        <v>4</v>
      </c>
      <c r="G1340" s="2" t="s">
        <v>54</v>
      </c>
      <c r="H1340" s="2">
        <v>1</v>
      </c>
      <c r="I1340" s="2">
        <v>5</v>
      </c>
      <c r="J1340" s="2" t="s">
        <v>122</v>
      </c>
      <c r="K1340" s="2" t="s">
        <v>30</v>
      </c>
      <c r="L1340" s="2" t="s">
        <v>12</v>
      </c>
      <c r="M1340" s="2">
        <v>1</v>
      </c>
      <c r="N1340" s="2" t="s">
        <v>12</v>
      </c>
      <c r="O1340" s="2" t="s">
        <v>34</v>
      </c>
    </row>
    <row r="1341" spans="1:15" x14ac:dyDescent="0.35">
      <c r="A1341" s="4">
        <v>44310</v>
      </c>
      <c r="B1341" s="2" t="s">
        <v>18</v>
      </c>
      <c r="C1341" s="2" t="s">
        <v>114</v>
      </c>
      <c r="D1341" s="2" t="s">
        <v>5</v>
      </c>
      <c r="E1341" s="2" t="s">
        <v>57</v>
      </c>
      <c r="F1341" s="2" t="s">
        <v>4</v>
      </c>
      <c r="G1341" s="2" t="s">
        <v>54</v>
      </c>
      <c r="H1341" s="2">
        <v>1</v>
      </c>
      <c r="I1341" s="2">
        <v>6</v>
      </c>
      <c r="J1341" s="2" t="s">
        <v>122</v>
      </c>
      <c r="K1341" s="2" t="s">
        <v>30</v>
      </c>
      <c r="L1341" s="2" t="s">
        <v>12</v>
      </c>
      <c r="M1341" s="2">
        <v>1</v>
      </c>
      <c r="N1341" s="2" t="s">
        <v>11</v>
      </c>
      <c r="O1341" s="2" t="s">
        <v>33</v>
      </c>
    </row>
    <row r="1342" spans="1:15" x14ac:dyDescent="0.35">
      <c r="A1342" s="4">
        <v>44310</v>
      </c>
      <c r="B1342" s="2" t="s">
        <v>18</v>
      </c>
      <c r="C1342" s="2" t="s">
        <v>114</v>
      </c>
      <c r="D1342" s="2" t="s">
        <v>5</v>
      </c>
      <c r="E1342" s="2" t="s">
        <v>57</v>
      </c>
      <c r="F1342" s="2" t="s">
        <v>4</v>
      </c>
      <c r="G1342" s="2" t="s">
        <v>54</v>
      </c>
      <c r="H1342" s="2">
        <v>1</v>
      </c>
      <c r="I1342" s="2">
        <v>7</v>
      </c>
      <c r="J1342" s="2" t="s">
        <v>122</v>
      </c>
      <c r="K1342" s="2" t="s">
        <v>30</v>
      </c>
      <c r="L1342" s="2" t="s">
        <v>12</v>
      </c>
      <c r="M1342" s="2">
        <v>2</v>
      </c>
      <c r="N1342" s="2" t="s">
        <v>11</v>
      </c>
      <c r="O1342" s="2" t="s">
        <v>34</v>
      </c>
    </row>
    <row r="1343" spans="1:15" x14ac:dyDescent="0.35">
      <c r="A1343" s="4">
        <v>44310</v>
      </c>
      <c r="B1343" s="2" t="s">
        <v>18</v>
      </c>
      <c r="C1343" s="2" t="s">
        <v>114</v>
      </c>
      <c r="D1343" s="2" t="s">
        <v>5</v>
      </c>
      <c r="E1343" s="2" t="s">
        <v>57</v>
      </c>
      <c r="F1343" s="2" t="s">
        <v>4</v>
      </c>
      <c r="G1343" s="2" t="s">
        <v>54</v>
      </c>
      <c r="H1343" s="2">
        <v>1</v>
      </c>
      <c r="I1343" s="2">
        <v>8</v>
      </c>
      <c r="J1343" s="2" t="s">
        <v>122</v>
      </c>
      <c r="K1343" s="2" t="s">
        <v>30</v>
      </c>
      <c r="L1343" s="2" t="s">
        <v>12</v>
      </c>
      <c r="M1343" s="2">
        <v>2</v>
      </c>
      <c r="N1343" s="2" t="s">
        <v>12</v>
      </c>
      <c r="O1343" s="2" t="s">
        <v>34</v>
      </c>
    </row>
    <row r="1344" spans="1:15" x14ac:dyDescent="0.35">
      <c r="A1344" s="4">
        <v>44310</v>
      </c>
      <c r="B1344" s="2" t="s">
        <v>18</v>
      </c>
      <c r="C1344" s="2" t="s">
        <v>114</v>
      </c>
      <c r="D1344" s="2" t="s">
        <v>5</v>
      </c>
      <c r="E1344" s="2" t="s">
        <v>57</v>
      </c>
      <c r="F1344" s="2" t="s">
        <v>4</v>
      </c>
      <c r="G1344" s="2" t="s">
        <v>54</v>
      </c>
      <c r="H1344" s="2">
        <v>1</v>
      </c>
      <c r="I1344" s="2">
        <v>9</v>
      </c>
      <c r="J1344" s="2" t="s">
        <v>122</v>
      </c>
      <c r="K1344" s="2" t="s">
        <v>30</v>
      </c>
      <c r="L1344" s="2" t="s">
        <v>11</v>
      </c>
      <c r="M1344" s="2">
        <v>1</v>
      </c>
      <c r="N1344" s="2" t="s">
        <v>12</v>
      </c>
      <c r="O1344" s="2" t="s">
        <v>33</v>
      </c>
    </row>
    <row r="1345" spans="1:15" x14ac:dyDescent="0.35">
      <c r="A1345" s="4">
        <v>44310</v>
      </c>
      <c r="B1345" s="2" t="s">
        <v>18</v>
      </c>
      <c r="C1345" s="2" t="s">
        <v>114</v>
      </c>
      <c r="D1345" s="2" t="s">
        <v>5</v>
      </c>
      <c r="E1345" s="2" t="s">
        <v>57</v>
      </c>
      <c r="F1345" s="2" t="s">
        <v>4</v>
      </c>
      <c r="G1345" s="2" t="s">
        <v>54</v>
      </c>
      <c r="H1345" s="2">
        <v>1</v>
      </c>
      <c r="I1345" s="2">
        <v>10</v>
      </c>
      <c r="J1345" s="2" t="s">
        <v>122</v>
      </c>
      <c r="K1345" s="2" t="s">
        <v>30</v>
      </c>
      <c r="L1345" s="2" t="s">
        <v>11</v>
      </c>
      <c r="M1345" s="2" t="s">
        <v>39</v>
      </c>
      <c r="N1345" s="2" t="s">
        <v>12</v>
      </c>
      <c r="O1345" s="2" t="s">
        <v>33</v>
      </c>
    </row>
    <row r="1346" spans="1:15" x14ac:dyDescent="0.35">
      <c r="A1346" s="4">
        <v>44310</v>
      </c>
      <c r="B1346" s="2" t="s">
        <v>18</v>
      </c>
      <c r="C1346" s="2" t="s">
        <v>114</v>
      </c>
      <c r="D1346" s="2" t="s">
        <v>5</v>
      </c>
      <c r="E1346" s="2" t="s">
        <v>57</v>
      </c>
      <c r="F1346" s="2" t="s">
        <v>4</v>
      </c>
      <c r="G1346" s="2" t="s">
        <v>54</v>
      </c>
      <c r="H1346" s="2">
        <v>1</v>
      </c>
      <c r="I1346" s="2">
        <v>11</v>
      </c>
      <c r="J1346" s="2" t="s">
        <v>122</v>
      </c>
      <c r="K1346" s="2" t="s">
        <v>30</v>
      </c>
      <c r="L1346" s="2" t="s">
        <v>11</v>
      </c>
      <c r="M1346" s="2" t="s">
        <v>39</v>
      </c>
      <c r="N1346" s="2" t="s">
        <v>12</v>
      </c>
      <c r="O1346" s="2" t="s">
        <v>33</v>
      </c>
    </row>
    <row r="1347" spans="1:15" x14ac:dyDescent="0.35">
      <c r="A1347" s="4">
        <v>44310</v>
      </c>
      <c r="B1347" s="2" t="s">
        <v>18</v>
      </c>
      <c r="C1347" s="2" t="s">
        <v>114</v>
      </c>
      <c r="D1347" s="2" t="s">
        <v>5</v>
      </c>
      <c r="E1347" s="2" t="s">
        <v>57</v>
      </c>
      <c r="F1347" s="2" t="s">
        <v>4</v>
      </c>
      <c r="G1347" s="2" t="s">
        <v>54</v>
      </c>
      <c r="H1347" s="2">
        <v>1</v>
      </c>
      <c r="I1347" s="2">
        <v>12</v>
      </c>
      <c r="J1347" s="2" t="s">
        <v>122</v>
      </c>
      <c r="K1347" s="2" t="s">
        <v>30</v>
      </c>
      <c r="L1347" s="2" t="s">
        <v>11</v>
      </c>
      <c r="M1347" s="2">
        <v>1</v>
      </c>
      <c r="N1347" s="2" t="s">
        <v>11</v>
      </c>
      <c r="O1347" s="2" t="s">
        <v>34</v>
      </c>
    </row>
    <row r="1348" spans="1:15" x14ac:dyDescent="0.35">
      <c r="A1348" s="4">
        <v>44310</v>
      </c>
      <c r="B1348" s="2" t="s">
        <v>18</v>
      </c>
      <c r="C1348" s="2" t="s">
        <v>114</v>
      </c>
      <c r="D1348" s="2" t="s">
        <v>5</v>
      </c>
      <c r="E1348" s="2" t="s">
        <v>57</v>
      </c>
      <c r="F1348" s="2" t="s">
        <v>4</v>
      </c>
      <c r="G1348" s="2" t="s">
        <v>54</v>
      </c>
      <c r="H1348" s="2">
        <v>1</v>
      </c>
      <c r="I1348" s="2">
        <v>13</v>
      </c>
      <c r="J1348" s="2" t="s">
        <v>122</v>
      </c>
      <c r="K1348" s="2" t="s">
        <v>30</v>
      </c>
      <c r="L1348" s="2" t="s">
        <v>12</v>
      </c>
      <c r="M1348" s="2">
        <v>2</v>
      </c>
      <c r="N1348" s="2" t="s">
        <v>11</v>
      </c>
      <c r="O1348" s="2" t="s">
        <v>34</v>
      </c>
    </row>
    <row r="1349" spans="1:15" x14ac:dyDescent="0.35">
      <c r="A1349" s="4">
        <v>44310</v>
      </c>
      <c r="B1349" s="2" t="s">
        <v>18</v>
      </c>
      <c r="C1349" s="2" t="s">
        <v>114</v>
      </c>
      <c r="D1349" s="2" t="s">
        <v>5</v>
      </c>
      <c r="E1349" s="2" t="s">
        <v>57</v>
      </c>
      <c r="F1349" s="2" t="s">
        <v>4</v>
      </c>
      <c r="G1349" s="2" t="s">
        <v>54</v>
      </c>
      <c r="H1349" s="2">
        <v>1</v>
      </c>
      <c r="I1349" s="2">
        <v>14</v>
      </c>
      <c r="J1349" s="2" t="s">
        <v>122</v>
      </c>
      <c r="K1349" s="2" t="s">
        <v>30</v>
      </c>
      <c r="L1349" s="2" t="s">
        <v>12</v>
      </c>
      <c r="M1349" s="2">
        <v>2</v>
      </c>
      <c r="N1349" s="2" t="s">
        <v>12</v>
      </c>
      <c r="O1349" s="2" t="s">
        <v>33</v>
      </c>
    </row>
    <row r="1350" spans="1:15" x14ac:dyDescent="0.35">
      <c r="A1350" s="4">
        <v>44310</v>
      </c>
      <c r="B1350" s="2" t="s">
        <v>18</v>
      </c>
      <c r="C1350" s="2" t="s">
        <v>114</v>
      </c>
      <c r="D1350" s="2" t="s">
        <v>5</v>
      </c>
      <c r="E1350" s="2" t="s">
        <v>57</v>
      </c>
      <c r="F1350" s="2" t="s">
        <v>4</v>
      </c>
      <c r="G1350" s="2" t="s">
        <v>54</v>
      </c>
      <c r="H1350" s="2">
        <v>1</v>
      </c>
      <c r="I1350" s="2">
        <v>15</v>
      </c>
      <c r="J1350" s="2" t="s">
        <v>122</v>
      </c>
      <c r="K1350" s="2" t="s">
        <v>30</v>
      </c>
      <c r="L1350" s="2" t="s">
        <v>12</v>
      </c>
      <c r="M1350" s="2">
        <v>1</v>
      </c>
      <c r="N1350" s="2" t="s">
        <v>12</v>
      </c>
      <c r="O1350" s="2" t="s">
        <v>34</v>
      </c>
    </row>
    <row r="1351" spans="1:15" x14ac:dyDescent="0.35">
      <c r="A1351" s="4">
        <v>44310</v>
      </c>
      <c r="B1351" s="2" t="s">
        <v>18</v>
      </c>
      <c r="C1351" s="2" t="s">
        <v>114</v>
      </c>
      <c r="D1351" s="2" t="s">
        <v>5</v>
      </c>
      <c r="E1351" s="2" t="s">
        <v>57</v>
      </c>
      <c r="F1351" s="2" t="s">
        <v>4</v>
      </c>
      <c r="G1351" s="2" t="s">
        <v>54</v>
      </c>
      <c r="H1351" s="2">
        <v>1</v>
      </c>
      <c r="I1351" s="2">
        <v>16</v>
      </c>
      <c r="J1351" s="2" t="s">
        <v>122</v>
      </c>
      <c r="K1351" s="2" t="s">
        <v>30</v>
      </c>
      <c r="L1351" s="2" t="s">
        <v>12</v>
      </c>
      <c r="M1351" s="2">
        <v>1</v>
      </c>
      <c r="N1351" s="2" t="s">
        <v>12</v>
      </c>
      <c r="O1351" s="2" t="s">
        <v>34</v>
      </c>
    </row>
    <row r="1352" spans="1:15" x14ac:dyDescent="0.35">
      <c r="A1352" s="4">
        <v>44310</v>
      </c>
      <c r="B1352" s="2" t="s">
        <v>18</v>
      </c>
      <c r="C1352" s="2" t="s">
        <v>114</v>
      </c>
      <c r="D1352" s="2" t="s">
        <v>5</v>
      </c>
      <c r="E1352" s="2" t="s">
        <v>57</v>
      </c>
      <c r="F1352" s="2" t="s">
        <v>4</v>
      </c>
      <c r="G1352" s="2" t="s">
        <v>54</v>
      </c>
      <c r="H1352" s="2">
        <v>1</v>
      </c>
      <c r="I1352" s="2">
        <v>17</v>
      </c>
      <c r="J1352" s="2" t="s">
        <v>122</v>
      </c>
      <c r="K1352" s="2" t="s">
        <v>30</v>
      </c>
      <c r="L1352" s="2" t="s">
        <v>11</v>
      </c>
      <c r="M1352" s="2">
        <v>1</v>
      </c>
      <c r="N1352" s="2" t="s">
        <v>11</v>
      </c>
      <c r="O1352" s="2" t="s">
        <v>34</v>
      </c>
    </row>
    <row r="1353" spans="1:15" x14ac:dyDescent="0.35">
      <c r="A1353" s="4">
        <v>44310</v>
      </c>
      <c r="B1353" s="2" t="s">
        <v>18</v>
      </c>
      <c r="C1353" s="2" t="s">
        <v>114</v>
      </c>
      <c r="D1353" s="2" t="s">
        <v>5</v>
      </c>
      <c r="E1353" s="2" t="s">
        <v>57</v>
      </c>
      <c r="F1353" s="2" t="s">
        <v>4</v>
      </c>
      <c r="G1353" s="2" t="s">
        <v>54</v>
      </c>
      <c r="H1353" s="2">
        <v>1</v>
      </c>
      <c r="I1353" s="2">
        <v>18</v>
      </c>
      <c r="J1353" s="2" t="s">
        <v>122</v>
      </c>
      <c r="K1353" s="2" t="s">
        <v>30</v>
      </c>
      <c r="L1353" s="2" t="s">
        <v>11</v>
      </c>
      <c r="M1353" s="2">
        <v>2</v>
      </c>
      <c r="N1353" s="2" t="s">
        <v>12</v>
      </c>
      <c r="O1353" s="2" t="s">
        <v>34</v>
      </c>
    </row>
    <row r="1354" spans="1:15" x14ac:dyDescent="0.35">
      <c r="A1354" s="4">
        <v>44310</v>
      </c>
      <c r="B1354" s="2" t="s">
        <v>18</v>
      </c>
      <c r="C1354" s="2" t="s">
        <v>114</v>
      </c>
      <c r="D1354" s="2" t="s">
        <v>5</v>
      </c>
      <c r="E1354" s="2" t="s">
        <v>57</v>
      </c>
      <c r="F1354" s="2" t="s">
        <v>4</v>
      </c>
      <c r="G1354" s="2" t="s">
        <v>54</v>
      </c>
      <c r="H1354" s="2">
        <v>1</v>
      </c>
      <c r="I1354" s="2">
        <v>19</v>
      </c>
      <c r="J1354" s="2" t="s">
        <v>122</v>
      </c>
      <c r="K1354" s="2" t="s">
        <v>30</v>
      </c>
      <c r="L1354" s="2" t="s">
        <v>11</v>
      </c>
      <c r="M1354" s="2">
        <v>1</v>
      </c>
      <c r="N1354" s="2" t="s">
        <v>11</v>
      </c>
      <c r="O1354" s="2" t="s">
        <v>33</v>
      </c>
    </row>
    <row r="1355" spans="1:15" x14ac:dyDescent="0.35">
      <c r="A1355" s="4">
        <v>44310</v>
      </c>
      <c r="B1355" s="2" t="s">
        <v>18</v>
      </c>
      <c r="C1355" s="2" t="s">
        <v>114</v>
      </c>
      <c r="D1355" s="2" t="s">
        <v>5</v>
      </c>
      <c r="E1355" s="2" t="s">
        <v>57</v>
      </c>
      <c r="F1355" s="2" t="s">
        <v>4</v>
      </c>
      <c r="G1355" s="2" t="s">
        <v>54</v>
      </c>
      <c r="H1355" s="2">
        <v>1</v>
      </c>
      <c r="I1355" s="2">
        <v>20</v>
      </c>
      <c r="J1355" s="2" t="s">
        <v>122</v>
      </c>
      <c r="K1355" s="2" t="s">
        <v>30</v>
      </c>
      <c r="L1355" s="2" t="s">
        <v>11</v>
      </c>
      <c r="M1355" s="2">
        <v>1</v>
      </c>
      <c r="N1355" s="2" t="s">
        <v>12</v>
      </c>
      <c r="O1355" s="2" t="s">
        <v>34</v>
      </c>
    </row>
    <row r="1356" spans="1:15" x14ac:dyDescent="0.35">
      <c r="A1356" s="4">
        <v>44310</v>
      </c>
      <c r="B1356" s="2" t="s">
        <v>18</v>
      </c>
      <c r="C1356" s="2" t="s">
        <v>114</v>
      </c>
      <c r="D1356" s="2" t="s">
        <v>5</v>
      </c>
      <c r="E1356" s="2" t="s">
        <v>57</v>
      </c>
      <c r="F1356" s="2" t="s">
        <v>4</v>
      </c>
      <c r="G1356" s="2" t="s">
        <v>54</v>
      </c>
      <c r="H1356" s="2">
        <v>1</v>
      </c>
      <c r="I1356" s="2">
        <v>21</v>
      </c>
      <c r="J1356" s="2" t="s">
        <v>122</v>
      </c>
      <c r="K1356" s="2" t="s">
        <v>30</v>
      </c>
      <c r="L1356" s="2" t="s">
        <v>12</v>
      </c>
      <c r="M1356" s="2">
        <v>2</v>
      </c>
      <c r="N1356" s="2" t="s">
        <v>11</v>
      </c>
      <c r="O1356" s="2" t="s">
        <v>35</v>
      </c>
    </row>
    <row r="1357" spans="1:15" x14ac:dyDescent="0.35">
      <c r="A1357" s="4">
        <v>44310</v>
      </c>
      <c r="B1357" s="2" t="s">
        <v>18</v>
      </c>
      <c r="C1357" s="2" t="s">
        <v>114</v>
      </c>
      <c r="D1357" s="2" t="s">
        <v>5</v>
      </c>
      <c r="E1357" s="2" t="s">
        <v>57</v>
      </c>
      <c r="F1357" s="2" t="s">
        <v>4</v>
      </c>
      <c r="G1357" s="2" t="s">
        <v>54</v>
      </c>
      <c r="H1357" s="2">
        <v>1</v>
      </c>
      <c r="I1357" s="2">
        <v>22</v>
      </c>
      <c r="J1357" s="2" t="s">
        <v>122</v>
      </c>
      <c r="K1357" s="2" t="s">
        <v>30</v>
      </c>
      <c r="L1357" s="2" t="s">
        <v>12</v>
      </c>
      <c r="M1357" s="2" t="s">
        <v>39</v>
      </c>
      <c r="N1357" s="2" t="s">
        <v>11</v>
      </c>
      <c r="O1357" s="2" t="s">
        <v>33</v>
      </c>
    </row>
    <row r="1358" spans="1:15" x14ac:dyDescent="0.35">
      <c r="A1358" s="4">
        <v>44310</v>
      </c>
      <c r="B1358" s="2" t="s">
        <v>18</v>
      </c>
      <c r="C1358" s="2" t="s">
        <v>114</v>
      </c>
      <c r="D1358" s="2" t="s">
        <v>5</v>
      </c>
      <c r="E1358" s="2" t="s">
        <v>57</v>
      </c>
      <c r="F1358" s="2" t="s">
        <v>4</v>
      </c>
      <c r="G1358" s="2" t="s">
        <v>54</v>
      </c>
      <c r="H1358" s="2">
        <v>1</v>
      </c>
      <c r="I1358" s="2">
        <v>23</v>
      </c>
      <c r="J1358" s="2" t="s">
        <v>122</v>
      </c>
      <c r="K1358" s="2" t="s">
        <v>30</v>
      </c>
      <c r="L1358" s="2" t="s">
        <v>12</v>
      </c>
      <c r="M1358" s="2">
        <v>1</v>
      </c>
      <c r="N1358" s="2" t="s">
        <v>12</v>
      </c>
      <c r="O1358" s="2" t="s">
        <v>34</v>
      </c>
    </row>
    <row r="1359" spans="1:15" x14ac:dyDescent="0.35">
      <c r="A1359" s="4">
        <v>44310</v>
      </c>
      <c r="B1359" s="2" t="s">
        <v>18</v>
      </c>
      <c r="C1359" s="2" t="s">
        <v>114</v>
      </c>
      <c r="D1359" s="2" t="s">
        <v>5</v>
      </c>
      <c r="E1359" s="2" t="s">
        <v>57</v>
      </c>
      <c r="F1359" s="2" t="s">
        <v>4</v>
      </c>
      <c r="G1359" s="2" t="s">
        <v>54</v>
      </c>
      <c r="H1359" s="2">
        <v>2</v>
      </c>
      <c r="I1359" s="2">
        <v>24</v>
      </c>
      <c r="J1359" s="2" t="s">
        <v>122</v>
      </c>
      <c r="K1359" s="2" t="s">
        <v>30</v>
      </c>
      <c r="L1359" s="2" t="s">
        <v>12</v>
      </c>
      <c r="M1359" s="2">
        <v>2</v>
      </c>
      <c r="N1359" s="2" t="s">
        <v>11</v>
      </c>
      <c r="O1359" s="2" t="s">
        <v>33</v>
      </c>
    </row>
    <row r="1360" spans="1:15" x14ac:dyDescent="0.35">
      <c r="A1360" s="4">
        <v>44310</v>
      </c>
      <c r="B1360" s="2" t="s">
        <v>18</v>
      </c>
      <c r="C1360" s="2" t="s">
        <v>114</v>
      </c>
      <c r="D1360" s="2" t="s">
        <v>5</v>
      </c>
      <c r="E1360" s="2" t="s">
        <v>57</v>
      </c>
      <c r="F1360" s="2" t="s">
        <v>4</v>
      </c>
      <c r="G1360" s="2" t="s">
        <v>54</v>
      </c>
      <c r="H1360" s="2">
        <v>2</v>
      </c>
      <c r="I1360" s="2">
        <v>25</v>
      </c>
      <c r="J1360" s="2" t="s">
        <v>122</v>
      </c>
      <c r="K1360" s="2" t="s">
        <v>30</v>
      </c>
      <c r="L1360" s="2" t="s">
        <v>12</v>
      </c>
      <c r="M1360" s="2">
        <v>1</v>
      </c>
      <c r="N1360" s="2" t="s">
        <v>11</v>
      </c>
      <c r="O1360" s="2" t="s">
        <v>33</v>
      </c>
    </row>
    <row r="1361" spans="1:15" x14ac:dyDescent="0.35">
      <c r="A1361" s="4">
        <v>44310</v>
      </c>
      <c r="B1361" s="2" t="s">
        <v>18</v>
      </c>
      <c r="C1361" s="2" t="s">
        <v>114</v>
      </c>
      <c r="D1361" s="2" t="s">
        <v>5</v>
      </c>
      <c r="E1361" s="2" t="s">
        <v>57</v>
      </c>
      <c r="F1361" s="2" t="s">
        <v>4</v>
      </c>
      <c r="G1361" s="2" t="s">
        <v>54</v>
      </c>
      <c r="H1361" s="2">
        <v>2</v>
      </c>
      <c r="I1361" s="2">
        <v>26</v>
      </c>
      <c r="J1361" s="2" t="s">
        <v>122</v>
      </c>
      <c r="K1361" s="2" t="s">
        <v>30</v>
      </c>
      <c r="L1361" s="2" t="s">
        <v>12</v>
      </c>
      <c r="M1361" s="2">
        <v>2</v>
      </c>
      <c r="N1361" s="2" t="s">
        <v>12</v>
      </c>
      <c r="O1361" s="2" t="s">
        <v>33</v>
      </c>
    </row>
    <row r="1362" spans="1:15" x14ac:dyDescent="0.35">
      <c r="A1362" s="4">
        <v>44310</v>
      </c>
      <c r="B1362" s="2" t="s">
        <v>18</v>
      </c>
      <c r="C1362" s="2" t="s">
        <v>114</v>
      </c>
      <c r="D1362" s="2" t="s">
        <v>5</v>
      </c>
      <c r="E1362" s="2" t="s">
        <v>57</v>
      </c>
      <c r="F1362" s="2" t="s">
        <v>4</v>
      </c>
      <c r="G1362" s="2" t="s">
        <v>54</v>
      </c>
      <c r="H1362" s="2">
        <v>2</v>
      </c>
      <c r="I1362" s="2">
        <v>27</v>
      </c>
      <c r="J1362" s="2" t="s">
        <v>122</v>
      </c>
      <c r="K1362" s="2" t="s">
        <v>30</v>
      </c>
      <c r="L1362" s="2" t="s">
        <v>12</v>
      </c>
      <c r="M1362" s="2">
        <v>1</v>
      </c>
      <c r="N1362" s="2" t="s">
        <v>11</v>
      </c>
      <c r="O1362" s="2" t="s">
        <v>35</v>
      </c>
    </row>
    <row r="1363" spans="1:15" x14ac:dyDescent="0.35">
      <c r="A1363" s="4">
        <v>44310</v>
      </c>
      <c r="B1363" s="2" t="s">
        <v>18</v>
      </c>
      <c r="C1363" s="2" t="s">
        <v>114</v>
      </c>
      <c r="D1363" s="2" t="s">
        <v>5</v>
      </c>
      <c r="E1363" s="2" t="s">
        <v>57</v>
      </c>
      <c r="F1363" s="2" t="s">
        <v>4</v>
      </c>
      <c r="G1363" s="2" t="s">
        <v>54</v>
      </c>
      <c r="H1363" s="2">
        <v>2</v>
      </c>
      <c r="I1363" s="2">
        <v>28</v>
      </c>
      <c r="J1363" s="2" t="s">
        <v>122</v>
      </c>
      <c r="K1363" s="2" t="s">
        <v>30</v>
      </c>
      <c r="L1363" s="2" t="s">
        <v>11</v>
      </c>
      <c r="M1363" s="2">
        <v>2</v>
      </c>
      <c r="N1363" s="2" t="s">
        <v>12</v>
      </c>
      <c r="O1363" s="2" t="s">
        <v>34</v>
      </c>
    </row>
    <row r="1364" spans="1:15" x14ac:dyDescent="0.35">
      <c r="A1364" s="4">
        <v>44310</v>
      </c>
      <c r="B1364" s="2" t="s">
        <v>18</v>
      </c>
      <c r="C1364" s="2" t="s">
        <v>114</v>
      </c>
      <c r="D1364" s="2" t="s">
        <v>5</v>
      </c>
      <c r="E1364" s="2" t="s">
        <v>57</v>
      </c>
      <c r="F1364" s="2" t="s">
        <v>4</v>
      </c>
      <c r="G1364" s="2" t="s">
        <v>54</v>
      </c>
      <c r="H1364" s="2">
        <v>2</v>
      </c>
      <c r="I1364" s="2">
        <v>29</v>
      </c>
      <c r="J1364" s="2" t="s">
        <v>122</v>
      </c>
      <c r="K1364" s="2" t="s">
        <v>30</v>
      </c>
      <c r="L1364" s="2" t="s">
        <v>11</v>
      </c>
      <c r="M1364" s="2">
        <v>1</v>
      </c>
      <c r="N1364" s="2" t="s">
        <v>12</v>
      </c>
      <c r="O1364" s="2" t="s">
        <v>33</v>
      </c>
    </row>
    <row r="1365" spans="1:15" x14ac:dyDescent="0.35">
      <c r="A1365" s="4">
        <v>44310</v>
      </c>
      <c r="B1365" s="2" t="s">
        <v>18</v>
      </c>
      <c r="C1365" s="2" t="s">
        <v>114</v>
      </c>
      <c r="D1365" s="2" t="s">
        <v>5</v>
      </c>
      <c r="E1365" s="2" t="s">
        <v>57</v>
      </c>
      <c r="F1365" s="2" t="s">
        <v>4</v>
      </c>
      <c r="G1365" s="2" t="s">
        <v>54</v>
      </c>
      <c r="H1365" s="2">
        <v>2</v>
      </c>
      <c r="I1365" s="2">
        <v>30</v>
      </c>
      <c r="J1365" s="2" t="s">
        <v>122</v>
      </c>
      <c r="K1365" s="2" t="s">
        <v>30</v>
      </c>
      <c r="L1365" s="2" t="s">
        <v>11</v>
      </c>
      <c r="M1365" s="2">
        <v>1</v>
      </c>
      <c r="N1365" s="2" t="s">
        <v>11</v>
      </c>
      <c r="O1365" s="2" t="s">
        <v>34</v>
      </c>
    </row>
    <row r="1366" spans="1:15" x14ac:dyDescent="0.35">
      <c r="A1366" s="4">
        <v>44310</v>
      </c>
      <c r="B1366" s="2" t="s">
        <v>18</v>
      </c>
      <c r="C1366" s="2" t="s">
        <v>114</v>
      </c>
      <c r="D1366" s="2" t="s">
        <v>5</v>
      </c>
      <c r="E1366" s="2" t="s">
        <v>57</v>
      </c>
      <c r="F1366" s="2" t="s">
        <v>4</v>
      </c>
      <c r="G1366" s="2" t="s">
        <v>54</v>
      </c>
      <c r="H1366" s="2">
        <v>2</v>
      </c>
      <c r="I1366" s="2">
        <v>31</v>
      </c>
      <c r="J1366" s="2" t="s">
        <v>122</v>
      </c>
      <c r="K1366" s="2" t="s">
        <v>30</v>
      </c>
      <c r="L1366" s="2" t="s">
        <v>11</v>
      </c>
      <c r="M1366" s="2">
        <v>1</v>
      </c>
      <c r="N1366" s="2" t="s">
        <v>11</v>
      </c>
      <c r="O1366" s="2" t="s">
        <v>35</v>
      </c>
    </row>
    <row r="1367" spans="1:15" x14ac:dyDescent="0.35">
      <c r="A1367" s="4">
        <v>44310</v>
      </c>
      <c r="B1367" s="2" t="s">
        <v>18</v>
      </c>
      <c r="C1367" s="2" t="s">
        <v>114</v>
      </c>
      <c r="D1367" s="2" t="s">
        <v>5</v>
      </c>
      <c r="E1367" s="2" t="s">
        <v>57</v>
      </c>
      <c r="F1367" s="2" t="s">
        <v>4</v>
      </c>
      <c r="G1367" s="2" t="s">
        <v>54</v>
      </c>
      <c r="H1367" s="2">
        <v>2</v>
      </c>
      <c r="I1367" s="2">
        <v>32</v>
      </c>
      <c r="J1367" s="2" t="s">
        <v>122</v>
      </c>
      <c r="K1367" s="2" t="s">
        <v>30</v>
      </c>
      <c r="L1367" s="2" t="s">
        <v>12</v>
      </c>
      <c r="M1367" s="2" t="s">
        <v>39</v>
      </c>
      <c r="N1367" s="2" t="s">
        <v>11</v>
      </c>
      <c r="O1367" s="2" t="s">
        <v>33</v>
      </c>
    </row>
    <row r="1368" spans="1:15" x14ac:dyDescent="0.35">
      <c r="A1368" s="4">
        <v>44310</v>
      </c>
      <c r="B1368" s="2" t="s">
        <v>18</v>
      </c>
      <c r="C1368" s="2" t="s">
        <v>114</v>
      </c>
      <c r="D1368" s="2" t="s">
        <v>5</v>
      </c>
      <c r="E1368" s="2" t="s">
        <v>57</v>
      </c>
      <c r="F1368" s="2" t="s">
        <v>4</v>
      </c>
      <c r="G1368" s="2" t="s">
        <v>54</v>
      </c>
      <c r="H1368" s="2">
        <v>2</v>
      </c>
      <c r="I1368" s="2">
        <v>33</v>
      </c>
      <c r="J1368" s="2" t="s">
        <v>122</v>
      </c>
      <c r="K1368" s="2" t="s">
        <v>30</v>
      </c>
      <c r="L1368" s="2" t="s">
        <v>12</v>
      </c>
      <c r="M1368" s="2">
        <v>1</v>
      </c>
      <c r="N1368" s="2" t="s">
        <v>12</v>
      </c>
      <c r="O1368" s="2" t="s">
        <v>35</v>
      </c>
    </row>
    <row r="1369" spans="1:15" x14ac:dyDescent="0.35">
      <c r="A1369" s="4">
        <v>44310</v>
      </c>
      <c r="B1369" s="2" t="s">
        <v>18</v>
      </c>
      <c r="C1369" s="2" t="s">
        <v>114</v>
      </c>
      <c r="D1369" s="2" t="s">
        <v>5</v>
      </c>
      <c r="E1369" s="2" t="s">
        <v>57</v>
      </c>
      <c r="F1369" s="2" t="s">
        <v>4</v>
      </c>
      <c r="G1369" s="2" t="s">
        <v>54</v>
      </c>
      <c r="H1369" s="2">
        <v>2</v>
      </c>
      <c r="I1369" s="2">
        <v>34</v>
      </c>
      <c r="J1369" s="2" t="s">
        <v>122</v>
      </c>
      <c r="K1369" s="2" t="s">
        <v>30</v>
      </c>
      <c r="L1369" s="2" t="s">
        <v>12</v>
      </c>
      <c r="M1369" s="2">
        <v>1</v>
      </c>
      <c r="N1369" s="2" t="s">
        <v>12</v>
      </c>
      <c r="O1369" s="2" t="s">
        <v>34</v>
      </c>
    </row>
    <row r="1370" spans="1:15" x14ac:dyDescent="0.35">
      <c r="A1370" s="4">
        <v>44310</v>
      </c>
      <c r="B1370" s="2" t="s">
        <v>18</v>
      </c>
      <c r="C1370" s="2" t="s">
        <v>114</v>
      </c>
      <c r="D1370" s="2" t="s">
        <v>5</v>
      </c>
      <c r="E1370" s="2" t="s">
        <v>57</v>
      </c>
      <c r="F1370" s="2" t="s">
        <v>4</v>
      </c>
      <c r="G1370" s="2" t="s">
        <v>54</v>
      </c>
      <c r="H1370" s="2">
        <v>2</v>
      </c>
      <c r="I1370" s="2">
        <v>35</v>
      </c>
      <c r="J1370" s="2" t="s">
        <v>122</v>
      </c>
      <c r="K1370" s="2" t="s">
        <v>30</v>
      </c>
      <c r="L1370" s="2" t="s">
        <v>12</v>
      </c>
      <c r="M1370" s="2">
        <v>2</v>
      </c>
      <c r="N1370" s="2" t="s">
        <v>12</v>
      </c>
      <c r="O1370" s="2" t="s">
        <v>33</v>
      </c>
    </row>
    <row r="1371" spans="1:15" x14ac:dyDescent="0.35">
      <c r="A1371" s="4">
        <v>44310</v>
      </c>
      <c r="B1371" s="2" t="s">
        <v>18</v>
      </c>
      <c r="C1371" s="2" t="s">
        <v>114</v>
      </c>
      <c r="D1371" s="2" t="s">
        <v>5</v>
      </c>
      <c r="E1371" s="2" t="s">
        <v>57</v>
      </c>
      <c r="F1371" s="2" t="s">
        <v>4</v>
      </c>
      <c r="G1371" s="2" t="s">
        <v>54</v>
      </c>
      <c r="H1371" s="2">
        <v>2</v>
      </c>
      <c r="I1371" s="2">
        <v>36</v>
      </c>
      <c r="J1371" s="2" t="s">
        <v>122</v>
      </c>
      <c r="K1371" s="2" t="s">
        <v>30</v>
      </c>
      <c r="L1371" s="2" t="s">
        <v>11</v>
      </c>
      <c r="M1371" s="2">
        <v>1</v>
      </c>
      <c r="N1371" s="2" t="s">
        <v>11</v>
      </c>
      <c r="O1371" s="2" t="s">
        <v>33</v>
      </c>
    </row>
    <row r="1372" spans="1:15" hidden="1" x14ac:dyDescent="0.35">
      <c r="A1372" s="4">
        <v>44310</v>
      </c>
      <c r="B1372" s="2" t="s">
        <v>18</v>
      </c>
      <c r="C1372" s="2" t="s">
        <v>114</v>
      </c>
      <c r="D1372" s="2" t="s">
        <v>5</v>
      </c>
      <c r="E1372" s="2" t="s">
        <v>57</v>
      </c>
      <c r="F1372" s="2" t="s">
        <v>4</v>
      </c>
      <c r="G1372" s="2" t="s">
        <v>54</v>
      </c>
      <c r="H1372" s="2">
        <v>2</v>
      </c>
      <c r="I1372" s="2">
        <v>37</v>
      </c>
      <c r="J1372" s="2" t="s">
        <v>122</v>
      </c>
      <c r="K1372" s="2" t="s">
        <v>30</v>
      </c>
      <c r="L1372" s="2" t="s">
        <v>11</v>
      </c>
      <c r="M1372" s="2">
        <v>1</v>
      </c>
      <c r="N1372" s="2" t="s">
        <v>40</v>
      </c>
      <c r="O1372" s="2" t="s">
        <v>40</v>
      </c>
    </row>
    <row r="1373" spans="1:15" x14ac:dyDescent="0.35">
      <c r="A1373" s="4">
        <v>44310</v>
      </c>
      <c r="B1373" s="2" t="s">
        <v>18</v>
      </c>
      <c r="C1373" s="2" t="s">
        <v>114</v>
      </c>
      <c r="D1373" s="2" t="s">
        <v>5</v>
      </c>
      <c r="E1373" s="2" t="s">
        <v>57</v>
      </c>
      <c r="F1373" s="2" t="s">
        <v>4</v>
      </c>
      <c r="G1373" s="2" t="s">
        <v>54</v>
      </c>
      <c r="H1373" s="2">
        <v>2</v>
      </c>
      <c r="I1373" s="2">
        <v>38</v>
      </c>
      <c r="J1373" s="2" t="s">
        <v>122</v>
      </c>
      <c r="K1373" s="2" t="s">
        <v>30</v>
      </c>
      <c r="L1373" s="2" t="s">
        <v>11</v>
      </c>
      <c r="M1373" s="2">
        <v>2</v>
      </c>
      <c r="N1373" s="2" t="s">
        <v>11</v>
      </c>
      <c r="O1373" s="2" t="s">
        <v>33</v>
      </c>
    </row>
    <row r="1374" spans="1:15" x14ac:dyDescent="0.35">
      <c r="A1374" s="4">
        <v>44310</v>
      </c>
      <c r="B1374" s="2" t="s">
        <v>18</v>
      </c>
      <c r="C1374" s="2" t="s">
        <v>114</v>
      </c>
      <c r="D1374" s="2" t="s">
        <v>5</v>
      </c>
      <c r="E1374" s="2" t="s">
        <v>57</v>
      </c>
      <c r="F1374" s="2" t="s">
        <v>4</v>
      </c>
      <c r="G1374" s="2" t="s">
        <v>54</v>
      </c>
      <c r="H1374" s="2">
        <v>2</v>
      </c>
      <c r="I1374" s="2">
        <v>39</v>
      </c>
      <c r="J1374" s="2" t="s">
        <v>122</v>
      </c>
      <c r="K1374" s="2" t="s">
        <v>30</v>
      </c>
      <c r="L1374" s="2" t="s">
        <v>11</v>
      </c>
      <c r="M1374" s="2">
        <v>1</v>
      </c>
      <c r="N1374" s="2" t="s">
        <v>12</v>
      </c>
      <c r="O1374" s="2" t="s">
        <v>34</v>
      </c>
    </row>
    <row r="1375" spans="1:15" x14ac:dyDescent="0.35">
      <c r="A1375" s="4">
        <v>44310</v>
      </c>
      <c r="B1375" s="2" t="s">
        <v>18</v>
      </c>
      <c r="C1375" s="2" t="s">
        <v>114</v>
      </c>
      <c r="D1375" s="2" t="s">
        <v>5</v>
      </c>
      <c r="E1375" s="2" t="s">
        <v>57</v>
      </c>
      <c r="F1375" s="2" t="s">
        <v>4</v>
      </c>
      <c r="G1375" s="2" t="s">
        <v>54</v>
      </c>
      <c r="H1375" s="2">
        <v>2</v>
      </c>
      <c r="I1375" s="2">
        <v>40</v>
      </c>
      <c r="J1375" s="2" t="s">
        <v>122</v>
      </c>
      <c r="K1375" s="2" t="s">
        <v>30</v>
      </c>
      <c r="L1375" s="2" t="s">
        <v>11</v>
      </c>
      <c r="M1375" s="2">
        <v>1</v>
      </c>
      <c r="N1375" s="2" t="s">
        <v>12</v>
      </c>
      <c r="O1375" s="2" t="s">
        <v>33</v>
      </c>
    </row>
    <row r="1376" spans="1:15" x14ac:dyDescent="0.35">
      <c r="A1376" s="4">
        <v>44310</v>
      </c>
      <c r="B1376" s="2" t="s">
        <v>18</v>
      </c>
      <c r="C1376" s="2" t="s">
        <v>114</v>
      </c>
      <c r="D1376" s="2" t="s">
        <v>5</v>
      </c>
      <c r="E1376" s="2" t="s">
        <v>57</v>
      </c>
      <c r="F1376" s="2" t="s">
        <v>4</v>
      </c>
      <c r="G1376" s="2" t="s">
        <v>54</v>
      </c>
      <c r="H1376" s="2">
        <v>2</v>
      </c>
      <c r="I1376" s="2">
        <v>41</v>
      </c>
      <c r="J1376" s="2" t="s">
        <v>122</v>
      </c>
      <c r="K1376" s="2" t="s">
        <v>30</v>
      </c>
      <c r="L1376" s="2" t="s">
        <v>12</v>
      </c>
      <c r="M1376" s="2">
        <v>1</v>
      </c>
      <c r="N1376" s="2" t="s">
        <v>11</v>
      </c>
      <c r="O1376" s="2" t="s">
        <v>34</v>
      </c>
    </row>
    <row r="1377" spans="1:15" x14ac:dyDescent="0.35">
      <c r="A1377" s="4">
        <v>44310</v>
      </c>
      <c r="B1377" s="2" t="s">
        <v>18</v>
      </c>
      <c r="C1377" s="2" t="s">
        <v>114</v>
      </c>
      <c r="D1377" s="2" t="s">
        <v>5</v>
      </c>
      <c r="E1377" s="2" t="s">
        <v>57</v>
      </c>
      <c r="F1377" s="2" t="s">
        <v>4</v>
      </c>
      <c r="G1377" s="2" t="s">
        <v>54</v>
      </c>
      <c r="H1377" s="2">
        <v>2</v>
      </c>
      <c r="I1377" s="2">
        <v>42</v>
      </c>
      <c r="J1377" s="2" t="s">
        <v>122</v>
      </c>
      <c r="K1377" s="2" t="s">
        <v>30</v>
      </c>
      <c r="L1377" s="2" t="s">
        <v>12</v>
      </c>
      <c r="M1377" s="2">
        <v>1</v>
      </c>
      <c r="N1377" s="2" t="s">
        <v>12</v>
      </c>
      <c r="O1377" s="2" t="s">
        <v>34</v>
      </c>
    </row>
    <row r="1378" spans="1:15" x14ac:dyDescent="0.35">
      <c r="A1378" s="4">
        <v>44310</v>
      </c>
      <c r="B1378" s="2" t="s">
        <v>18</v>
      </c>
      <c r="C1378" s="2" t="s">
        <v>114</v>
      </c>
      <c r="D1378" s="2" t="s">
        <v>5</v>
      </c>
      <c r="E1378" s="2" t="s">
        <v>57</v>
      </c>
      <c r="F1378" s="2" t="s">
        <v>4</v>
      </c>
      <c r="G1378" s="2" t="s">
        <v>54</v>
      </c>
      <c r="H1378" s="2">
        <v>2</v>
      </c>
      <c r="I1378" s="2">
        <v>43</v>
      </c>
      <c r="J1378" s="2" t="s">
        <v>122</v>
      </c>
      <c r="K1378" s="2" t="s">
        <v>30</v>
      </c>
      <c r="L1378" s="2" t="s">
        <v>12</v>
      </c>
      <c r="M1378" s="2">
        <v>1</v>
      </c>
      <c r="N1378" s="2" t="s">
        <v>11</v>
      </c>
      <c r="O1378" s="2" t="s">
        <v>33</v>
      </c>
    </row>
    <row r="1379" spans="1:15" x14ac:dyDescent="0.35">
      <c r="A1379" s="4">
        <v>44310</v>
      </c>
      <c r="B1379" s="2" t="s">
        <v>18</v>
      </c>
      <c r="C1379" s="2" t="s">
        <v>114</v>
      </c>
      <c r="D1379" s="2" t="s">
        <v>5</v>
      </c>
      <c r="E1379" s="2" t="s">
        <v>57</v>
      </c>
      <c r="F1379" s="2" t="s">
        <v>4</v>
      </c>
      <c r="G1379" s="2" t="s">
        <v>54</v>
      </c>
      <c r="H1379" s="2">
        <v>2</v>
      </c>
      <c r="I1379" s="2">
        <v>44</v>
      </c>
      <c r="J1379" s="2" t="s">
        <v>122</v>
      </c>
      <c r="K1379" s="2" t="s">
        <v>30</v>
      </c>
      <c r="L1379" s="2" t="s">
        <v>12</v>
      </c>
      <c r="M1379" s="2">
        <v>1</v>
      </c>
      <c r="N1379" s="2" t="s">
        <v>11</v>
      </c>
      <c r="O1379" s="2" t="s">
        <v>33</v>
      </c>
    </row>
    <row r="1380" spans="1:15" x14ac:dyDescent="0.35">
      <c r="A1380" s="4">
        <v>44310</v>
      </c>
      <c r="B1380" s="2" t="s">
        <v>18</v>
      </c>
      <c r="C1380" s="2" t="s">
        <v>114</v>
      </c>
      <c r="D1380" s="2" t="s">
        <v>5</v>
      </c>
      <c r="E1380" s="2" t="s">
        <v>57</v>
      </c>
      <c r="F1380" s="2" t="s">
        <v>4</v>
      </c>
      <c r="G1380" s="2" t="s">
        <v>54</v>
      </c>
      <c r="H1380" s="2">
        <v>2</v>
      </c>
      <c r="I1380" s="2">
        <v>45</v>
      </c>
      <c r="J1380" s="2" t="s">
        <v>122</v>
      </c>
      <c r="K1380" s="2" t="s">
        <v>30</v>
      </c>
      <c r="L1380" s="2" t="s">
        <v>11</v>
      </c>
      <c r="M1380" s="2">
        <v>2</v>
      </c>
      <c r="N1380" s="2" t="s">
        <v>12</v>
      </c>
      <c r="O1380" s="2" t="s">
        <v>34</v>
      </c>
    </row>
    <row r="1381" spans="1:15" x14ac:dyDescent="0.35">
      <c r="A1381" s="4">
        <v>44310</v>
      </c>
      <c r="B1381" s="2" t="s">
        <v>18</v>
      </c>
      <c r="C1381" s="2" t="s">
        <v>114</v>
      </c>
      <c r="D1381" s="2" t="s">
        <v>5</v>
      </c>
      <c r="E1381" s="2" t="s">
        <v>57</v>
      </c>
      <c r="F1381" s="2" t="s">
        <v>4</v>
      </c>
      <c r="G1381" s="2" t="s">
        <v>54</v>
      </c>
      <c r="H1381" s="2">
        <v>2</v>
      </c>
      <c r="I1381" s="2">
        <v>46</v>
      </c>
      <c r="J1381" s="2" t="s">
        <v>122</v>
      </c>
      <c r="K1381" s="2" t="s">
        <v>30</v>
      </c>
      <c r="L1381" s="2" t="s">
        <v>11</v>
      </c>
      <c r="M1381" s="2">
        <v>1</v>
      </c>
      <c r="N1381" s="2" t="s">
        <v>11</v>
      </c>
      <c r="O1381" s="2" t="s">
        <v>34</v>
      </c>
    </row>
    <row r="1382" spans="1:15" x14ac:dyDescent="0.35">
      <c r="A1382" s="4">
        <v>44310</v>
      </c>
      <c r="B1382" s="2" t="s">
        <v>18</v>
      </c>
      <c r="C1382" s="2" t="s">
        <v>114</v>
      </c>
      <c r="D1382" s="2" t="s">
        <v>5</v>
      </c>
      <c r="E1382" s="2" t="s">
        <v>57</v>
      </c>
      <c r="F1382" s="2" t="s">
        <v>4</v>
      </c>
      <c r="G1382" s="2" t="s">
        <v>54</v>
      </c>
      <c r="H1382" s="2">
        <v>3</v>
      </c>
      <c r="I1382" s="2">
        <v>47</v>
      </c>
      <c r="J1382" s="2" t="s">
        <v>122</v>
      </c>
      <c r="K1382" s="2" t="s">
        <v>30</v>
      </c>
      <c r="L1382" s="2" t="s">
        <v>11</v>
      </c>
      <c r="M1382" s="2">
        <v>2</v>
      </c>
      <c r="N1382" s="2" t="s">
        <v>12</v>
      </c>
      <c r="O1382" s="2" t="s">
        <v>34</v>
      </c>
    </row>
    <row r="1383" spans="1:15" x14ac:dyDescent="0.35">
      <c r="A1383" s="4">
        <v>44310</v>
      </c>
      <c r="B1383" s="2" t="s">
        <v>18</v>
      </c>
      <c r="C1383" s="2" t="s">
        <v>114</v>
      </c>
      <c r="D1383" s="2" t="s">
        <v>5</v>
      </c>
      <c r="E1383" s="2" t="s">
        <v>57</v>
      </c>
      <c r="F1383" s="2" t="s">
        <v>4</v>
      </c>
      <c r="G1383" s="2" t="s">
        <v>54</v>
      </c>
      <c r="H1383" s="2">
        <v>3</v>
      </c>
      <c r="I1383" s="2">
        <v>48</v>
      </c>
      <c r="J1383" s="2" t="s">
        <v>122</v>
      </c>
      <c r="K1383" s="2" t="s">
        <v>30</v>
      </c>
      <c r="L1383" s="2" t="s">
        <v>11</v>
      </c>
      <c r="M1383" s="2">
        <v>2</v>
      </c>
      <c r="N1383" s="2" t="s">
        <v>12</v>
      </c>
      <c r="O1383" s="2" t="s">
        <v>34</v>
      </c>
    </row>
    <row r="1384" spans="1:15" x14ac:dyDescent="0.35">
      <c r="A1384" s="4">
        <v>44310</v>
      </c>
      <c r="B1384" s="2" t="s">
        <v>18</v>
      </c>
      <c r="C1384" s="2" t="s">
        <v>114</v>
      </c>
      <c r="D1384" s="2" t="s">
        <v>5</v>
      </c>
      <c r="E1384" s="2" t="s">
        <v>57</v>
      </c>
      <c r="F1384" s="2" t="s">
        <v>4</v>
      </c>
      <c r="G1384" s="2" t="s">
        <v>54</v>
      </c>
      <c r="H1384" s="2">
        <v>3</v>
      </c>
      <c r="I1384" s="2">
        <v>49</v>
      </c>
      <c r="J1384" s="2" t="s">
        <v>122</v>
      </c>
      <c r="K1384" s="2" t="s">
        <v>30</v>
      </c>
      <c r="L1384" s="2" t="s">
        <v>11</v>
      </c>
      <c r="M1384" s="2">
        <v>1</v>
      </c>
      <c r="N1384" s="2" t="s">
        <v>12</v>
      </c>
      <c r="O1384" s="2" t="s">
        <v>34</v>
      </c>
    </row>
    <row r="1385" spans="1:15" x14ac:dyDescent="0.35">
      <c r="A1385" s="4">
        <v>44310</v>
      </c>
      <c r="B1385" s="2" t="s">
        <v>18</v>
      </c>
      <c r="C1385" s="2" t="s">
        <v>114</v>
      </c>
      <c r="D1385" s="2" t="s">
        <v>5</v>
      </c>
      <c r="E1385" s="2" t="s">
        <v>57</v>
      </c>
      <c r="F1385" s="2" t="s">
        <v>4</v>
      </c>
      <c r="G1385" s="2" t="s">
        <v>54</v>
      </c>
      <c r="H1385" s="2">
        <v>3</v>
      </c>
      <c r="I1385" s="2">
        <v>50</v>
      </c>
      <c r="J1385" s="2" t="s">
        <v>122</v>
      </c>
      <c r="K1385" s="2" t="s">
        <v>30</v>
      </c>
      <c r="L1385" s="2" t="s">
        <v>11</v>
      </c>
      <c r="M1385" s="2">
        <v>1</v>
      </c>
      <c r="N1385" s="2" t="s">
        <v>11</v>
      </c>
      <c r="O1385" s="2" t="s">
        <v>34</v>
      </c>
    </row>
    <row r="1386" spans="1:15" x14ac:dyDescent="0.35">
      <c r="A1386" s="4">
        <v>44310</v>
      </c>
      <c r="B1386" s="2" t="s">
        <v>18</v>
      </c>
      <c r="C1386" s="2" t="s">
        <v>114</v>
      </c>
      <c r="D1386" s="2" t="s">
        <v>5</v>
      </c>
      <c r="E1386" s="2" t="s">
        <v>57</v>
      </c>
      <c r="F1386" s="2" t="s">
        <v>4</v>
      </c>
      <c r="G1386" s="2" t="s">
        <v>54</v>
      </c>
      <c r="H1386" s="2">
        <v>3</v>
      </c>
      <c r="I1386" s="2">
        <v>51</v>
      </c>
      <c r="J1386" s="2" t="s">
        <v>122</v>
      </c>
      <c r="K1386" s="2" t="s">
        <v>30</v>
      </c>
      <c r="L1386" s="2" t="s">
        <v>12</v>
      </c>
      <c r="M1386" s="2">
        <v>1</v>
      </c>
      <c r="N1386" s="2" t="s">
        <v>11</v>
      </c>
      <c r="O1386" s="2" t="s">
        <v>33</v>
      </c>
    </row>
    <row r="1387" spans="1:15" x14ac:dyDescent="0.35">
      <c r="A1387" s="4">
        <v>44310</v>
      </c>
      <c r="B1387" s="2" t="s">
        <v>18</v>
      </c>
      <c r="C1387" s="2" t="s">
        <v>114</v>
      </c>
      <c r="D1387" s="2" t="s">
        <v>5</v>
      </c>
      <c r="E1387" s="2" t="s">
        <v>57</v>
      </c>
      <c r="F1387" s="2" t="s">
        <v>4</v>
      </c>
      <c r="G1387" s="2" t="s">
        <v>54</v>
      </c>
      <c r="H1387" s="2">
        <v>3</v>
      </c>
      <c r="I1387" s="2">
        <v>52</v>
      </c>
      <c r="J1387" s="2" t="s">
        <v>122</v>
      </c>
      <c r="K1387" s="2" t="s">
        <v>30</v>
      </c>
      <c r="L1387" s="2" t="s">
        <v>12</v>
      </c>
      <c r="M1387" s="2">
        <v>1</v>
      </c>
      <c r="N1387" s="2" t="s">
        <v>11</v>
      </c>
      <c r="O1387" s="2" t="s">
        <v>33</v>
      </c>
    </row>
    <row r="1388" spans="1:15" x14ac:dyDescent="0.35">
      <c r="A1388" s="4">
        <v>44310</v>
      </c>
      <c r="B1388" s="2" t="s">
        <v>18</v>
      </c>
      <c r="C1388" s="2" t="s">
        <v>114</v>
      </c>
      <c r="D1388" s="2" t="s">
        <v>5</v>
      </c>
      <c r="E1388" s="2" t="s">
        <v>57</v>
      </c>
      <c r="F1388" s="2" t="s">
        <v>4</v>
      </c>
      <c r="G1388" s="2" t="s">
        <v>54</v>
      </c>
      <c r="H1388" s="2">
        <v>3</v>
      </c>
      <c r="I1388" s="2">
        <v>53</v>
      </c>
      <c r="J1388" s="2" t="s">
        <v>122</v>
      </c>
      <c r="K1388" s="2" t="s">
        <v>30</v>
      </c>
      <c r="L1388" s="2" t="s">
        <v>12</v>
      </c>
      <c r="M1388" s="2">
        <v>2</v>
      </c>
      <c r="N1388" s="2" t="s">
        <v>11</v>
      </c>
      <c r="O1388" s="2" t="s">
        <v>33</v>
      </c>
    </row>
    <row r="1389" spans="1:15" x14ac:dyDescent="0.35">
      <c r="A1389" s="4">
        <v>44310</v>
      </c>
      <c r="B1389" s="2" t="s">
        <v>18</v>
      </c>
      <c r="C1389" s="2" t="s">
        <v>114</v>
      </c>
      <c r="D1389" s="2" t="s">
        <v>5</v>
      </c>
      <c r="E1389" s="2" t="s">
        <v>57</v>
      </c>
      <c r="F1389" s="2" t="s">
        <v>4</v>
      </c>
      <c r="G1389" s="2" t="s">
        <v>54</v>
      </c>
      <c r="H1389" s="2">
        <v>3</v>
      </c>
      <c r="I1389" s="2">
        <v>54</v>
      </c>
      <c r="J1389" s="2" t="s">
        <v>122</v>
      </c>
      <c r="K1389" s="2" t="s">
        <v>30</v>
      </c>
      <c r="L1389" s="2" t="s">
        <v>12</v>
      </c>
      <c r="M1389" s="2">
        <v>1</v>
      </c>
      <c r="N1389" s="2" t="s">
        <v>12</v>
      </c>
      <c r="O1389" s="2" t="s">
        <v>34</v>
      </c>
    </row>
    <row r="1390" spans="1:15" x14ac:dyDescent="0.35">
      <c r="A1390" s="4">
        <v>44310</v>
      </c>
      <c r="B1390" s="2" t="s">
        <v>18</v>
      </c>
      <c r="C1390" s="2" t="s">
        <v>114</v>
      </c>
      <c r="D1390" s="2" t="s">
        <v>5</v>
      </c>
      <c r="E1390" s="2" t="s">
        <v>57</v>
      </c>
      <c r="F1390" s="2" t="s">
        <v>4</v>
      </c>
      <c r="G1390" s="2" t="s">
        <v>54</v>
      </c>
      <c r="H1390" s="2">
        <v>3</v>
      </c>
      <c r="I1390" s="2">
        <v>55</v>
      </c>
      <c r="J1390" s="2" t="s">
        <v>122</v>
      </c>
      <c r="K1390" s="2" t="s">
        <v>30</v>
      </c>
      <c r="L1390" s="2" t="s">
        <v>11</v>
      </c>
      <c r="M1390" s="2">
        <v>1</v>
      </c>
      <c r="N1390" s="2" t="s">
        <v>12</v>
      </c>
      <c r="O1390" s="2" t="s">
        <v>34</v>
      </c>
    </row>
    <row r="1391" spans="1:15" x14ac:dyDescent="0.35">
      <c r="A1391" s="4">
        <v>44310</v>
      </c>
      <c r="B1391" s="2" t="s">
        <v>18</v>
      </c>
      <c r="C1391" s="2" t="s">
        <v>114</v>
      </c>
      <c r="D1391" s="2" t="s">
        <v>5</v>
      </c>
      <c r="E1391" s="2" t="s">
        <v>57</v>
      </c>
      <c r="F1391" s="2" t="s">
        <v>4</v>
      </c>
      <c r="G1391" s="2" t="s">
        <v>54</v>
      </c>
      <c r="H1391" s="2">
        <v>3</v>
      </c>
      <c r="I1391" s="2">
        <v>56</v>
      </c>
      <c r="J1391" s="2" t="s">
        <v>122</v>
      </c>
      <c r="K1391" s="2" t="s">
        <v>30</v>
      </c>
      <c r="L1391" s="2" t="s">
        <v>11</v>
      </c>
      <c r="M1391" s="2">
        <v>1</v>
      </c>
      <c r="N1391" s="2" t="s">
        <v>11</v>
      </c>
      <c r="O1391" s="2" t="s">
        <v>34</v>
      </c>
    </row>
    <row r="1392" spans="1:15" x14ac:dyDescent="0.35">
      <c r="A1392" s="4">
        <v>44310</v>
      </c>
      <c r="B1392" s="2" t="s">
        <v>18</v>
      </c>
      <c r="C1392" s="2" t="s">
        <v>114</v>
      </c>
      <c r="D1392" s="2" t="s">
        <v>5</v>
      </c>
      <c r="E1392" s="2" t="s">
        <v>57</v>
      </c>
      <c r="F1392" s="2" t="s">
        <v>4</v>
      </c>
      <c r="G1392" s="2" t="s">
        <v>54</v>
      </c>
      <c r="H1392" s="2">
        <v>3</v>
      </c>
      <c r="I1392" s="2">
        <v>57</v>
      </c>
      <c r="J1392" s="2" t="s">
        <v>122</v>
      </c>
      <c r="K1392" s="2" t="s">
        <v>30</v>
      </c>
      <c r="L1392" s="2" t="s">
        <v>11</v>
      </c>
      <c r="M1392" s="2">
        <v>2</v>
      </c>
      <c r="N1392" s="2" t="s">
        <v>11</v>
      </c>
      <c r="O1392" s="2" t="s">
        <v>33</v>
      </c>
    </row>
    <row r="1393" spans="1:15" x14ac:dyDescent="0.35">
      <c r="A1393" s="4">
        <v>44310</v>
      </c>
      <c r="B1393" s="2" t="s">
        <v>18</v>
      </c>
      <c r="C1393" s="2" t="s">
        <v>114</v>
      </c>
      <c r="D1393" s="2" t="s">
        <v>5</v>
      </c>
      <c r="E1393" s="2" t="s">
        <v>57</v>
      </c>
      <c r="F1393" s="2" t="s">
        <v>4</v>
      </c>
      <c r="G1393" s="2" t="s">
        <v>54</v>
      </c>
      <c r="H1393" s="2">
        <v>3</v>
      </c>
      <c r="I1393" s="2">
        <v>58</v>
      </c>
      <c r="J1393" s="2" t="s">
        <v>122</v>
      </c>
      <c r="K1393" s="2" t="s">
        <v>30</v>
      </c>
      <c r="L1393" s="2" t="s">
        <v>11</v>
      </c>
      <c r="M1393" s="2">
        <v>2</v>
      </c>
      <c r="N1393" s="2" t="s">
        <v>12</v>
      </c>
      <c r="O1393" s="2" t="s">
        <v>35</v>
      </c>
    </row>
    <row r="1394" spans="1:15" x14ac:dyDescent="0.35">
      <c r="A1394" s="4">
        <v>44310</v>
      </c>
      <c r="B1394" s="2" t="s">
        <v>18</v>
      </c>
      <c r="C1394" s="2" t="s">
        <v>114</v>
      </c>
      <c r="D1394" s="2" t="s">
        <v>5</v>
      </c>
      <c r="E1394" s="2" t="s">
        <v>57</v>
      </c>
      <c r="F1394" s="2" t="s">
        <v>4</v>
      </c>
      <c r="G1394" s="2" t="s">
        <v>54</v>
      </c>
      <c r="H1394" s="2">
        <v>3</v>
      </c>
      <c r="I1394" s="2">
        <v>59</v>
      </c>
      <c r="J1394" s="2" t="s">
        <v>122</v>
      </c>
      <c r="K1394" s="2" t="s">
        <v>30</v>
      </c>
      <c r="L1394" s="2" t="s">
        <v>12</v>
      </c>
      <c r="M1394" s="2">
        <v>2</v>
      </c>
      <c r="N1394" s="2" t="s">
        <v>12</v>
      </c>
      <c r="O1394" s="2" t="s">
        <v>33</v>
      </c>
    </row>
    <row r="1395" spans="1:15" x14ac:dyDescent="0.35">
      <c r="A1395" s="4">
        <v>44310</v>
      </c>
      <c r="B1395" s="2" t="s">
        <v>18</v>
      </c>
      <c r="C1395" s="2" t="s">
        <v>114</v>
      </c>
      <c r="D1395" s="2" t="s">
        <v>5</v>
      </c>
      <c r="E1395" s="2" t="s">
        <v>57</v>
      </c>
      <c r="F1395" s="2" t="s">
        <v>4</v>
      </c>
      <c r="G1395" s="2" t="s">
        <v>54</v>
      </c>
      <c r="H1395" s="2">
        <v>3</v>
      </c>
      <c r="I1395" s="2">
        <v>60</v>
      </c>
      <c r="J1395" s="2" t="s">
        <v>122</v>
      </c>
      <c r="K1395" s="2" t="s">
        <v>30</v>
      </c>
      <c r="L1395" s="2" t="s">
        <v>12</v>
      </c>
      <c r="M1395" s="2">
        <v>1</v>
      </c>
      <c r="N1395" s="2" t="s">
        <v>11</v>
      </c>
      <c r="O1395" s="2" t="s">
        <v>35</v>
      </c>
    </row>
    <row r="1396" spans="1:15" x14ac:dyDescent="0.35">
      <c r="A1396" s="4">
        <v>44310</v>
      </c>
      <c r="B1396" s="2" t="s">
        <v>18</v>
      </c>
      <c r="C1396" s="2" t="s">
        <v>114</v>
      </c>
      <c r="D1396" s="2" t="s">
        <v>5</v>
      </c>
      <c r="E1396" s="2" t="s">
        <v>57</v>
      </c>
      <c r="F1396" s="2" t="s">
        <v>4</v>
      </c>
      <c r="G1396" s="2" t="s">
        <v>54</v>
      </c>
      <c r="H1396" s="2">
        <v>3</v>
      </c>
      <c r="I1396" s="2">
        <v>61</v>
      </c>
      <c r="J1396" s="2" t="s">
        <v>122</v>
      </c>
      <c r="K1396" s="2" t="s">
        <v>30</v>
      </c>
      <c r="L1396" s="2" t="s">
        <v>12</v>
      </c>
      <c r="M1396" s="2">
        <v>1</v>
      </c>
      <c r="N1396" s="2" t="s">
        <v>11</v>
      </c>
      <c r="O1396" s="2" t="s">
        <v>33</v>
      </c>
    </row>
    <row r="1397" spans="1:15" x14ac:dyDescent="0.35">
      <c r="A1397" s="4">
        <v>44310</v>
      </c>
      <c r="B1397" s="2" t="s">
        <v>18</v>
      </c>
      <c r="C1397" s="2" t="s">
        <v>114</v>
      </c>
      <c r="D1397" s="2" t="s">
        <v>5</v>
      </c>
      <c r="E1397" s="2" t="s">
        <v>57</v>
      </c>
      <c r="F1397" s="2" t="s">
        <v>4</v>
      </c>
      <c r="G1397" s="2" t="s">
        <v>54</v>
      </c>
      <c r="H1397" s="2">
        <v>3</v>
      </c>
      <c r="I1397" s="2">
        <v>62</v>
      </c>
      <c r="J1397" s="2" t="s">
        <v>122</v>
      </c>
      <c r="K1397" s="2" t="s">
        <v>30</v>
      </c>
      <c r="L1397" s="2" t="s">
        <v>12</v>
      </c>
      <c r="M1397" s="2">
        <v>1</v>
      </c>
      <c r="N1397" s="2" t="s">
        <v>12</v>
      </c>
      <c r="O1397" s="2" t="s">
        <v>33</v>
      </c>
    </row>
    <row r="1398" spans="1:15" x14ac:dyDescent="0.35">
      <c r="A1398" s="4">
        <v>44310</v>
      </c>
      <c r="B1398" s="2" t="s">
        <v>18</v>
      </c>
      <c r="C1398" s="2" t="s">
        <v>114</v>
      </c>
      <c r="D1398" s="2" t="s">
        <v>5</v>
      </c>
      <c r="E1398" s="2" t="s">
        <v>57</v>
      </c>
      <c r="F1398" s="2" t="s">
        <v>4</v>
      </c>
      <c r="G1398" s="2" t="s">
        <v>54</v>
      </c>
      <c r="H1398" s="2">
        <v>3</v>
      </c>
      <c r="I1398" s="2">
        <v>63</v>
      </c>
      <c r="J1398" s="2" t="s">
        <v>122</v>
      </c>
      <c r="K1398" s="2" t="s">
        <v>30</v>
      </c>
      <c r="L1398" s="2" t="s">
        <v>11</v>
      </c>
      <c r="M1398" s="2">
        <v>1</v>
      </c>
      <c r="N1398" s="2" t="s">
        <v>11</v>
      </c>
      <c r="O1398" s="2" t="s">
        <v>34</v>
      </c>
    </row>
    <row r="1399" spans="1:15" x14ac:dyDescent="0.35">
      <c r="A1399" s="4">
        <v>44310</v>
      </c>
      <c r="B1399" s="2" t="s">
        <v>18</v>
      </c>
      <c r="C1399" s="2" t="s">
        <v>114</v>
      </c>
      <c r="D1399" s="2" t="s">
        <v>5</v>
      </c>
      <c r="E1399" s="2" t="s">
        <v>57</v>
      </c>
      <c r="F1399" s="2" t="s">
        <v>4</v>
      </c>
      <c r="G1399" s="2" t="s">
        <v>54</v>
      </c>
      <c r="H1399" s="2">
        <v>3</v>
      </c>
      <c r="I1399" s="2">
        <v>64</v>
      </c>
      <c r="J1399" s="2" t="s">
        <v>122</v>
      </c>
      <c r="K1399" s="2" t="s">
        <v>30</v>
      </c>
      <c r="L1399" s="2" t="s">
        <v>11</v>
      </c>
      <c r="M1399" s="2">
        <v>1</v>
      </c>
      <c r="N1399" s="2" t="s">
        <v>11</v>
      </c>
      <c r="O1399" s="2" t="s">
        <v>34</v>
      </c>
    </row>
    <row r="1400" spans="1:15" x14ac:dyDescent="0.35">
      <c r="A1400" s="4">
        <v>44310</v>
      </c>
      <c r="B1400" s="2" t="s">
        <v>18</v>
      </c>
      <c r="C1400" s="2" t="s">
        <v>114</v>
      </c>
      <c r="D1400" s="2" t="s">
        <v>5</v>
      </c>
      <c r="E1400" s="2" t="s">
        <v>57</v>
      </c>
      <c r="F1400" s="2" t="s">
        <v>4</v>
      </c>
      <c r="G1400" s="2" t="s">
        <v>54</v>
      </c>
      <c r="H1400" s="2">
        <v>3</v>
      </c>
      <c r="I1400" s="2">
        <v>65</v>
      </c>
      <c r="J1400" s="2" t="s">
        <v>122</v>
      </c>
      <c r="K1400" s="2" t="s">
        <v>30</v>
      </c>
      <c r="L1400" s="2" t="s">
        <v>11</v>
      </c>
      <c r="M1400" s="2">
        <v>1</v>
      </c>
      <c r="N1400" s="2" t="s">
        <v>11</v>
      </c>
      <c r="O1400" s="2" t="s">
        <v>33</v>
      </c>
    </row>
    <row r="1401" spans="1:15" hidden="1" x14ac:dyDescent="0.35">
      <c r="A1401" s="4">
        <v>44310</v>
      </c>
      <c r="B1401" s="2" t="s">
        <v>18</v>
      </c>
      <c r="C1401" s="2" t="s">
        <v>114</v>
      </c>
      <c r="D1401" s="2" t="s">
        <v>5</v>
      </c>
      <c r="E1401" s="2" t="s">
        <v>57</v>
      </c>
      <c r="F1401" s="2" t="s">
        <v>4</v>
      </c>
      <c r="G1401" s="2" t="s">
        <v>54</v>
      </c>
      <c r="H1401" s="2">
        <v>3</v>
      </c>
      <c r="I1401" s="2">
        <v>66</v>
      </c>
      <c r="J1401" s="2" t="s">
        <v>122</v>
      </c>
      <c r="K1401" s="2" t="s">
        <v>30</v>
      </c>
      <c r="L1401" s="2" t="s">
        <v>11</v>
      </c>
      <c r="M1401" s="2">
        <v>2</v>
      </c>
      <c r="N1401" s="2" t="s">
        <v>40</v>
      </c>
      <c r="O1401" s="2" t="s">
        <v>40</v>
      </c>
    </row>
    <row r="1402" spans="1:15" x14ac:dyDescent="0.35">
      <c r="A1402" s="4">
        <v>44310</v>
      </c>
      <c r="B1402" s="2" t="s">
        <v>18</v>
      </c>
      <c r="C1402" s="2" t="s">
        <v>114</v>
      </c>
      <c r="D1402" s="2" t="s">
        <v>5</v>
      </c>
      <c r="E1402" s="2" t="s">
        <v>57</v>
      </c>
      <c r="F1402" s="2" t="s">
        <v>4</v>
      </c>
      <c r="G1402" s="2" t="s">
        <v>54</v>
      </c>
      <c r="H1402" s="2">
        <v>3</v>
      </c>
      <c r="I1402" s="2">
        <v>67</v>
      </c>
      <c r="J1402" s="2" t="s">
        <v>122</v>
      </c>
      <c r="K1402" s="2" t="s">
        <v>30</v>
      </c>
      <c r="L1402" s="2" t="s">
        <v>11</v>
      </c>
      <c r="M1402" s="2">
        <v>1</v>
      </c>
      <c r="N1402" s="2" t="s">
        <v>11</v>
      </c>
      <c r="O1402" s="2" t="s">
        <v>34</v>
      </c>
    </row>
    <row r="1403" spans="1:15" x14ac:dyDescent="0.35">
      <c r="A1403" s="4">
        <v>44310</v>
      </c>
      <c r="B1403" s="2" t="s">
        <v>18</v>
      </c>
      <c r="C1403" s="2" t="s">
        <v>114</v>
      </c>
      <c r="D1403" s="2" t="s">
        <v>5</v>
      </c>
      <c r="E1403" s="2" t="s">
        <v>57</v>
      </c>
      <c r="F1403" s="2" t="s">
        <v>4</v>
      </c>
      <c r="G1403" s="2" t="s">
        <v>52</v>
      </c>
      <c r="H1403" s="2">
        <v>1</v>
      </c>
      <c r="I1403" s="2">
        <v>1</v>
      </c>
      <c r="J1403" s="2" t="s">
        <v>122</v>
      </c>
      <c r="K1403" s="2" t="s">
        <v>125</v>
      </c>
      <c r="L1403" s="2" t="s">
        <v>11</v>
      </c>
      <c r="M1403" s="2">
        <v>2</v>
      </c>
      <c r="N1403" s="2" t="s">
        <v>11</v>
      </c>
      <c r="O1403" s="2" t="s">
        <v>33</v>
      </c>
    </row>
    <row r="1404" spans="1:15" x14ac:dyDescent="0.35">
      <c r="A1404" s="4">
        <v>44310</v>
      </c>
      <c r="B1404" s="2" t="s">
        <v>18</v>
      </c>
      <c r="C1404" s="2" t="s">
        <v>114</v>
      </c>
      <c r="D1404" s="2" t="s">
        <v>5</v>
      </c>
      <c r="E1404" s="2" t="s">
        <v>57</v>
      </c>
      <c r="F1404" s="2" t="s">
        <v>4</v>
      </c>
      <c r="G1404" s="2" t="s">
        <v>52</v>
      </c>
      <c r="H1404" s="2">
        <v>1</v>
      </c>
      <c r="I1404" s="2">
        <v>2</v>
      </c>
      <c r="J1404" s="2" t="s">
        <v>122</v>
      </c>
      <c r="K1404" s="2" t="s">
        <v>125</v>
      </c>
      <c r="L1404" s="2" t="s">
        <v>11</v>
      </c>
      <c r="M1404" s="2">
        <v>1</v>
      </c>
      <c r="N1404" s="2" t="s">
        <v>11</v>
      </c>
      <c r="O1404" s="2" t="s">
        <v>35</v>
      </c>
    </row>
    <row r="1405" spans="1:15" x14ac:dyDescent="0.35">
      <c r="A1405" s="4">
        <v>44310</v>
      </c>
      <c r="B1405" s="2" t="s">
        <v>18</v>
      </c>
      <c r="C1405" s="2" t="s">
        <v>114</v>
      </c>
      <c r="D1405" s="2" t="s">
        <v>5</v>
      </c>
      <c r="E1405" s="2" t="s">
        <v>57</v>
      </c>
      <c r="F1405" s="2" t="s">
        <v>4</v>
      </c>
      <c r="G1405" s="2" t="s">
        <v>52</v>
      </c>
      <c r="H1405" s="2">
        <v>1</v>
      </c>
      <c r="I1405" s="2">
        <v>3</v>
      </c>
      <c r="J1405" s="2" t="s">
        <v>122</v>
      </c>
      <c r="K1405" s="2" t="s">
        <v>125</v>
      </c>
      <c r="L1405" s="2" t="s">
        <v>11</v>
      </c>
      <c r="M1405" s="2">
        <v>1</v>
      </c>
      <c r="N1405" s="2" t="s">
        <v>11</v>
      </c>
      <c r="O1405" s="2" t="s">
        <v>33</v>
      </c>
    </row>
    <row r="1406" spans="1:15" x14ac:dyDescent="0.35">
      <c r="A1406" s="4">
        <v>44310</v>
      </c>
      <c r="B1406" s="2" t="s">
        <v>18</v>
      </c>
      <c r="C1406" s="2" t="s">
        <v>114</v>
      </c>
      <c r="D1406" s="2" t="s">
        <v>5</v>
      </c>
      <c r="E1406" s="2" t="s">
        <v>57</v>
      </c>
      <c r="F1406" s="2" t="s">
        <v>4</v>
      </c>
      <c r="G1406" s="2" t="s">
        <v>52</v>
      </c>
      <c r="H1406" s="2">
        <v>1</v>
      </c>
      <c r="I1406" s="2">
        <v>4</v>
      </c>
      <c r="J1406" s="2" t="s">
        <v>122</v>
      </c>
      <c r="K1406" s="2" t="s">
        <v>125</v>
      </c>
      <c r="L1406" s="2" t="s">
        <v>11</v>
      </c>
      <c r="M1406" s="2">
        <v>2</v>
      </c>
      <c r="N1406" s="2" t="s">
        <v>11</v>
      </c>
      <c r="O1406" s="2" t="s">
        <v>35</v>
      </c>
    </row>
    <row r="1407" spans="1:15" x14ac:dyDescent="0.35">
      <c r="A1407" s="4">
        <v>44310</v>
      </c>
      <c r="B1407" s="2" t="s">
        <v>18</v>
      </c>
      <c r="C1407" s="2" t="s">
        <v>114</v>
      </c>
      <c r="D1407" s="2" t="s">
        <v>5</v>
      </c>
      <c r="E1407" s="2" t="s">
        <v>57</v>
      </c>
      <c r="F1407" s="2" t="s">
        <v>4</v>
      </c>
      <c r="G1407" s="2" t="s">
        <v>52</v>
      </c>
      <c r="H1407" s="2">
        <v>1</v>
      </c>
      <c r="I1407" s="2">
        <v>5</v>
      </c>
      <c r="J1407" s="2" t="s">
        <v>122</v>
      </c>
      <c r="K1407" s="2" t="s">
        <v>125</v>
      </c>
      <c r="L1407" s="2" t="s">
        <v>12</v>
      </c>
      <c r="M1407" s="2">
        <v>2</v>
      </c>
      <c r="N1407" s="2" t="s">
        <v>11</v>
      </c>
      <c r="O1407" s="2" t="s">
        <v>34</v>
      </c>
    </row>
    <row r="1408" spans="1:15" x14ac:dyDescent="0.35">
      <c r="A1408" s="4">
        <v>44310</v>
      </c>
      <c r="B1408" s="2" t="s">
        <v>18</v>
      </c>
      <c r="C1408" s="2" t="s">
        <v>114</v>
      </c>
      <c r="D1408" s="2" t="s">
        <v>5</v>
      </c>
      <c r="E1408" s="2" t="s">
        <v>57</v>
      </c>
      <c r="F1408" s="2" t="s">
        <v>4</v>
      </c>
      <c r="G1408" s="2" t="s">
        <v>52</v>
      </c>
      <c r="H1408" s="2">
        <v>1</v>
      </c>
      <c r="I1408" s="2">
        <v>6</v>
      </c>
      <c r="J1408" s="2" t="s">
        <v>122</v>
      </c>
      <c r="K1408" s="2" t="s">
        <v>125</v>
      </c>
      <c r="L1408" s="2" t="s">
        <v>12</v>
      </c>
      <c r="M1408" s="2">
        <v>2</v>
      </c>
      <c r="N1408" s="2" t="s">
        <v>11</v>
      </c>
      <c r="O1408" s="2" t="s">
        <v>35</v>
      </c>
    </row>
    <row r="1409" spans="1:15" x14ac:dyDescent="0.35">
      <c r="A1409" s="4">
        <v>44310</v>
      </c>
      <c r="B1409" s="2" t="s">
        <v>18</v>
      </c>
      <c r="C1409" s="2" t="s">
        <v>114</v>
      </c>
      <c r="D1409" s="2" t="s">
        <v>5</v>
      </c>
      <c r="E1409" s="2" t="s">
        <v>57</v>
      </c>
      <c r="F1409" s="2" t="s">
        <v>4</v>
      </c>
      <c r="G1409" s="2" t="s">
        <v>52</v>
      </c>
      <c r="H1409" s="2">
        <v>1</v>
      </c>
      <c r="I1409" s="2">
        <v>7</v>
      </c>
      <c r="J1409" s="2" t="s">
        <v>122</v>
      </c>
      <c r="K1409" s="2" t="s">
        <v>125</v>
      </c>
      <c r="L1409" s="2" t="s">
        <v>12</v>
      </c>
      <c r="M1409" s="2">
        <v>1</v>
      </c>
      <c r="N1409" s="2" t="s">
        <v>12</v>
      </c>
      <c r="O1409" s="2" t="s">
        <v>33</v>
      </c>
    </row>
    <row r="1410" spans="1:15" x14ac:dyDescent="0.35">
      <c r="A1410" s="4">
        <v>44310</v>
      </c>
      <c r="B1410" s="2" t="s">
        <v>18</v>
      </c>
      <c r="C1410" s="2" t="s">
        <v>114</v>
      </c>
      <c r="D1410" s="2" t="s">
        <v>5</v>
      </c>
      <c r="E1410" s="2" t="s">
        <v>57</v>
      </c>
      <c r="F1410" s="2" t="s">
        <v>4</v>
      </c>
      <c r="G1410" s="2" t="s">
        <v>52</v>
      </c>
      <c r="H1410" s="2">
        <v>1</v>
      </c>
      <c r="I1410" s="2">
        <v>8</v>
      </c>
      <c r="J1410" s="2" t="s">
        <v>122</v>
      </c>
      <c r="K1410" s="2" t="s">
        <v>125</v>
      </c>
      <c r="L1410" s="2" t="s">
        <v>12</v>
      </c>
      <c r="M1410" s="2">
        <v>1</v>
      </c>
      <c r="N1410" s="2" t="s">
        <v>12</v>
      </c>
      <c r="O1410" s="2" t="s">
        <v>33</v>
      </c>
    </row>
    <row r="1411" spans="1:15" x14ac:dyDescent="0.35">
      <c r="A1411" s="4">
        <v>44310</v>
      </c>
      <c r="B1411" s="2" t="s">
        <v>18</v>
      </c>
      <c r="C1411" s="2" t="s">
        <v>114</v>
      </c>
      <c r="D1411" s="2" t="s">
        <v>5</v>
      </c>
      <c r="E1411" s="2" t="s">
        <v>57</v>
      </c>
      <c r="F1411" s="2" t="s">
        <v>4</v>
      </c>
      <c r="G1411" s="2" t="s">
        <v>52</v>
      </c>
      <c r="H1411" s="2">
        <v>1</v>
      </c>
      <c r="I1411" s="2">
        <v>9</v>
      </c>
      <c r="J1411" s="2" t="s">
        <v>122</v>
      </c>
      <c r="K1411" s="2" t="s">
        <v>125</v>
      </c>
      <c r="L1411" s="2" t="s">
        <v>11</v>
      </c>
      <c r="M1411" s="2">
        <v>1</v>
      </c>
      <c r="N1411" s="2" t="s">
        <v>11</v>
      </c>
      <c r="O1411" s="2" t="s">
        <v>35</v>
      </c>
    </row>
    <row r="1412" spans="1:15" x14ac:dyDescent="0.35">
      <c r="A1412" s="4">
        <v>44310</v>
      </c>
      <c r="B1412" s="2" t="s">
        <v>18</v>
      </c>
      <c r="C1412" s="2" t="s">
        <v>114</v>
      </c>
      <c r="D1412" s="2" t="s">
        <v>5</v>
      </c>
      <c r="E1412" s="2" t="s">
        <v>57</v>
      </c>
      <c r="F1412" s="2" t="s">
        <v>4</v>
      </c>
      <c r="G1412" s="2" t="s">
        <v>52</v>
      </c>
      <c r="H1412" s="2">
        <v>1</v>
      </c>
      <c r="I1412" s="2">
        <v>10</v>
      </c>
      <c r="J1412" s="2" t="s">
        <v>122</v>
      </c>
      <c r="K1412" s="2" t="s">
        <v>125</v>
      </c>
      <c r="L1412" s="2" t="s">
        <v>11</v>
      </c>
      <c r="M1412" s="2">
        <v>2</v>
      </c>
      <c r="N1412" s="2" t="s">
        <v>11</v>
      </c>
      <c r="O1412" s="2" t="s">
        <v>33</v>
      </c>
    </row>
    <row r="1413" spans="1:15" hidden="1" x14ac:dyDescent="0.35">
      <c r="A1413" s="4">
        <v>44310</v>
      </c>
      <c r="B1413" s="2" t="s">
        <v>18</v>
      </c>
      <c r="C1413" s="2" t="s">
        <v>114</v>
      </c>
      <c r="D1413" s="2" t="s">
        <v>5</v>
      </c>
      <c r="E1413" s="2" t="s">
        <v>57</v>
      </c>
      <c r="F1413" s="2" t="s">
        <v>4</v>
      </c>
      <c r="G1413" s="2" t="s">
        <v>52</v>
      </c>
      <c r="H1413" s="2">
        <v>1</v>
      </c>
      <c r="I1413" s="2">
        <v>11</v>
      </c>
      <c r="J1413" s="2" t="s">
        <v>122</v>
      </c>
      <c r="K1413" s="2" t="s">
        <v>125</v>
      </c>
      <c r="L1413" s="2" t="s">
        <v>11</v>
      </c>
      <c r="M1413" s="2">
        <v>2</v>
      </c>
      <c r="N1413" s="2" t="s">
        <v>40</v>
      </c>
      <c r="O1413" s="2" t="s">
        <v>40</v>
      </c>
    </row>
    <row r="1414" spans="1:15" x14ac:dyDescent="0.35">
      <c r="A1414" s="4">
        <v>44310</v>
      </c>
      <c r="B1414" s="2" t="s">
        <v>18</v>
      </c>
      <c r="C1414" s="2" t="s">
        <v>114</v>
      </c>
      <c r="D1414" s="2" t="s">
        <v>5</v>
      </c>
      <c r="E1414" s="2" t="s">
        <v>57</v>
      </c>
      <c r="F1414" s="2" t="s">
        <v>4</v>
      </c>
      <c r="G1414" s="2" t="s">
        <v>52</v>
      </c>
      <c r="H1414" s="2">
        <v>1</v>
      </c>
      <c r="I1414" s="2">
        <v>12</v>
      </c>
      <c r="J1414" s="2" t="s">
        <v>122</v>
      </c>
      <c r="K1414" s="2" t="s">
        <v>125</v>
      </c>
      <c r="L1414" s="2" t="s">
        <v>11</v>
      </c>
      <c r="M1414" s="2">
        <v>1</v>
      </c>
      <c r="N1414" s="2" t="s">
        <v>11</v>
      </c>
      <c r="O1414" s="2" t="s">
        <v>34</v>
      </c>
    </row>
    <row r="1415" spans="1:15" x14ac:dyDescent="0.35">
      <c r="A1415" s="4">
        <v>44310</v>
      </c>
      <c r="B1415" s="2" t="s">
        <v>18</v>
      </c>
      <c r="C1415" s="2" t="s">
        <v>114</v>
      </c>
      <c r="D1415" s="2" t="s">
        <v>5</v>
      </c>
      <c r="E1415" s="2" t="s">
        <v>57</v>
      </c>
      <c r="F1415" s="2" t="s">
        <v>4</v>
      </c>
      <c r="G1415" s="2" t="s">
        <v>52</v>
      </c>
      <c r="H1415" s="2">
        <v>1</v>
      </c>
      <c r="I1415" s="2">
        <v>13</v>
      </c>
      <c r="J1415" s="2" t="s">
        <v>122</v>
      </c>
      <c r="K1415" s="2" t="s">
        <v>125</v>
      </c>
      <c r="L1415" s="2" t="s">
        <v>11</v>
      </c>
      <c r="M1415" s="2">
        <v>1</v>
      </c>
      <c r="N1415" s="2" t="s">
        <v>11</v>
      </c>
      <c r="O1415" s="2" t="s">
        <v>33</v>
      </c>
    </row>
    <row r="1416" spans="1:15" x14ac:dyDescent="0.35">
      <c r="A1416" s="4">
        <v>44310</v>
      </c>
      <c r="B1416" s="2" t="s">
        <v>18</v>
      </c>
      <c r="C1416" s="2" t="s">
        <v>114</v>
      </c>
      <c r="D1416" s="2" t="s">
        <v>5</v>
      </c>
      <c r="E1416" s="2" t="s">
        <v>57</v>
      </c>
      <c r="F1416" s="2" t="s">
        <v>4</v>
      </c>
      <c r="G1416" s="2" t="s">
        <v>52</v>
      </c>
      <c r="H1416" s="2">
        <v>1</v>
      </c>
      <c r="I1416" s="2">
        <v>14</v>
      </c>
      <c r="J1416" s="2" t="s">
        <v>122</v>
      </c>
      <c r="K1416" s="2" t="s">
        <v>125</v>
      </c>
      <c r="L1416" s="2" t="s">
        <v>12</v>
      </c>
      <c r="M1416" s="2">
        <v>2</v>
      </c>
      <c r="N1416" s="2" t="s">
        <v>12</v>
      </c>
      <c r="O1416" s="2" t="s">
        <v>33</v>
      </c>
    </row>
    <row r="1417" spans="1:15" x14ac:dyDescent="0.35">
      <c r="A1417" s="4">
        <v>44310</v>
      </c>
      <c r="B1417" s="2" t="s">
        <v>18</v>
      </c>
      <c r="C1417" s="2" t="s">
        <v>114</v>
      </c>
      <c r="D1417" s="2" t="s">
        <v>5</v>
      </c>
      <c r="E1417" s="2" t="s">
        <v>57</v>
      </c>
      <c r="F1417" s="2" t="s">
        <v>4</v>
      </c>
      <c r="G1417" s="2" t="s">
        <v>52</v>
      </c>
      <c r="H1417" s="2">
        <v>1</v>
      </c>
      <c r="I1417" s="2">
        <v>15</v>
      </c>
      <c r="J1417" s="2" t="s">
        <v>122</v>
      </c>
      <c r="K1417" s="2" t="s">
        <v>125</v>
      </c>
      <c r="L1417" s="2" t="s">
        <v>12</v>
      </c>
      <c r="M1417" s="2">
        <v>2</v>
      </c>
      <c r="N1417" s="2" t="s">
        <v>11</v>
      </c>
      <c r="O1417" s="2" t="s">
        <v>34</v>
      </c>
    </row>
    <row r="1418" spans="1:15" x14ac:dyDescent="0.35">
      <c r="A1418" s="4">
        <v>44310</v>
      </c>
      <c r="B1418" s="2" t="s">
        <v>18</v>
      </c>
      <c r="C1418" s="2" t="s">
        <v>114</v>
      </c>
      <c r="D1418" s="2" t="s">
        <v>5</v>
      </c>
      <c r="E1418" s="2" t="s">
        <v>57</v>
      </c>
      <c r="F1418" s="2" t="s">
        <v>4</v>
      </c>
      <c r="G1418" s="2" t="s">
        <v>52</v>
      </c>
      <c r="H1418" s="2">
        <v>1</v>
      </c>
      <c r="I1418" s="2">
        <v>16</v>
      </c>
      <c r="J1418" s="2" t="s">
        <v>122</v>
      </c>
      <c r="K1418" s="2" t="s">
        <v>125</v>
      </c>
      <c r="L1418" s="2" t="s">
        <v>12</v>
      </c>
      <c r="M1418" s="2">
        <v>1</v>
      </c>
      <c r="N1418" s="2" t="s">
        <v>11</v>
      </c>
      <c r="O1418" s="2" t="s">
        <v>34</v>
      </c>
    </row>
    <row r="1419" spans="1:15" x14ac:dyDescent="0.35">
      <c r="A1419" s="4">
        <v>44310</v>
      </c>
      <c r="B1419" s="2" t="s">
        <v>18</v>
      </c>
      <c r="C1419" s="2" t="s">
        <v>114</v>
      </c>
      <c r="D1419" s="2" t="s">
        <v>5</v>
      </c>
      <c r="E1419" s="2" t="s">
        <v>57</v>
      </c>
      <c r="F1419" s="2" t="s">
        <v>4</v>
      </c>
      <c r="G1419" s="2" t="s">
        <v>52</v>
      </c>
      <c r="H1419" s="2">
        <v>2</v>
      </c>
      <c r="I1419" s="2">
        <v>17</v>
      </c>
      <c r="J1419" s="2" t="s">
        <v>122</v>
      </c>
      <c r="K1419" s="2" t="s">
        <v>125</v>
      </c>
      <c r="L1419" s="2" t="s">
        <v>12</v>
      </c>
      <c r="M1419" s="2">
        <v>1</v>
      </c>
      <c r="N1419" s="2" t="s">
        <v>12</v>
      </c>
      <c r="O1419" s="2" t="s">
        <v>33</v>
      </c>
    </row>
    <row r="1420" spans="1:15" x14ac:dyDescent="0.35">
      <c r="A1420" s="4">
        <v>44310</v>
      </c>
      <c r="B1420" s="2" t="s">
        <v>18</v>
      </c>
      <c r="C1420" s="2" t="s">
        <v>114</v>
      </c>
      <c r="D1420" s="2" t="s">
        <v>5</v>
      </c>
      <c r="E1420" s="2" t="s">
        <v>57</v>
      </c>
      <c r="F1420" s="2" t="s">
        <v>4</v>
      </c>
      <c r="G1420" s="2" t="s">
        <v>52</v>
      </c>
      <c r="H1420" s="2">
        <v>2</v>
      </c>
      <c r="I1420" s="2">
        <v>18</v>
      </c>
      <c r="J1420" s="2" t="s">
        <v>122</v>
      </c>
      <c r="K1420" s="2" t="s">
        <v>125</v>
      </c>
      <c r="L1420" s="2" t="s">
        <v>12</v>
      </c>
      <c r="M1420" s="2">
        <v>2</v>
      </c>
      <c r="N1420" s="2" t="s">
        <v>12</v>
      </c>
      <c r="O1420" s="2" t="s">
        <v>33</v>
      </c>
    </row>
    <row r="1421" spans="1:15" hidden="1" x14ac:dyDescent="0.35">
      <c r="A1421" s="4">
        <v>44310</v>
      </c>
      <c r="B1421" s="2" t="s">
        <v>18</v>
      </c>
      <c r="C1421" s="2" t="s">
        <v>114</v>
      </c>
      <c r="D1421" s="2" t="s">
        <v>5</v>
      </c>
      <c r="E1421" s="2" t="s">
        <v>57</v>
      </c>
      <c r="F1421" s="2" t="s">
        <v>4</v>
      </c>
      <c r="G1421" s="2" t="s">
        <v>52</v>
      </c>
      <c r="H1421" s="2">
        <v>2</v>
      </c>
      <c r="I1421" s="2">
        <v>19</v>
      </c>
      <c r="J1421" s="2" t="s">
        <v>122</v>
      </c>
      <c r="K1421" s="2" t="s">
        <v>125</v>
      </c>
      <c r="L1421" s="2" t="s">
        <v>12</v>
      </c>
      <c r="M1421" s="2">
        <v>1</v>
      </c>
      <c r="N1421" s="2" t="s">
        <v>40</v>
      </c>
      <c r="O1421" s="2" t="s">
        <v>40</v>
      </c>
    </row>
    <row r="1422" spans="1:15" x14ac:dyDescent="0.35">
      <c r="A1422" s="4">
        <v>44310</v>
      </c>
      <c r="B1422" s="2" t="s">
        <v>18</v>
      </c>
      <c r="C1422" s="2" t="s">
        <v>114</v>
      </c>
      <c r="D1422" s="2" t="s">
        <v>5</v>
      </c>
      <c r="E1422" s="2" t="s">
        <v>57</v>
      </c>
      <c r="F1422" s="2" t="s">
        <v>4</v>
      </c>
      <c r="G1422" s="2" t="s">
        <v>52</v>
      </c>
      <c r="H1422" s="2">
        <v>2</v>
      </c>
      <c r="I1422" s="2">
        <v>20</v>
      </c>
      <c r="J1422" s="2" t="s">
        <v>122</v>
      </c>
      <c r="K1422" s="2" t="s">
        <v>125</v>
      </c>
      <c r="L1422" s="2" t="s">
        <v>12</v>
      </c>
      <c r="M1422" s="2">
        <v>1</v>
      </c>
      <c r="N1422" s="2" t="s">
        <v>11</v>
      </c>
      <c r="O1422" s="2" t="s">
        <v>35</v>
      </c>
    </row>
    <row r="1423" spans="1:15" x14ac:dyDescent="0.35">
      <c r="A1423" s="4">
        <v>44310</v>
      </c>
      <c r="B1423" s="2" t="s">
        <v>18</v>
      </c>
      <c r="C1423" s="2" t="s">
        <v>114</v>
      </c>
      <c r="D1423" s="2" t="s">
        <v>5</v>
      </c>
      <c r="E1423" s="2" t="s">
        <v>57</v>
      </c>
      <c r="F1423" s="2" t="s">
        <v>4</v>
      </c>
      <c r="G1423" s="2" t="s">
        <v>52</v>
      </c>
      <c r="H1423" s="2">
        <v>2</v>
      </c>
      <c r="I1423" s="2">
        <v>21</v>
      </c>
      <c r="J1423" s="2" t="s">
        <v>122</v>
      </c>
      <c r="K1423" s="2" t="s">
        <v>125</v>
      </c>
      <c r="L1423" s="2" t="s">
        <v>12</v>
      </c>
      <c r="M1423" s="2">
        <v>2</v>
      </c>
      <c r="N1423" s="2" t="s">
        <v>12</v>
      </c>
      <c r="O1423" s="2" t="s">
        <v>33</v>
      </c>
    </row>
    <row r="1424" spans="1:15" x14ac:dyDescent="0.35">
      <c r="A1424" s="4">
        <v>44310</v>
      </c>
      <c r="B1424" s="2" t="s">
        <v>18</v>
      </c>
      <c r="C1424" s="2" t="s">
        <v>114</v>
      </c>
      <c r="D1424" s="2" t="s">
        <v>5</v>
      </c>
      <c r="E1424" s="2" t="s">
        <v>57</v>
      </c>
      <c r="F1424" s="2" t="s">
        <v>4</v>
      </c>
      <c r="G1424" s="2" t="s">
        <v>52</v>
      </c>
      <c r="H1424" s="2">
        <v>2</v>
      </c>
      <c r="I1424" s="2">
        <v>22</v>
      </c>
      <c r="J1424" s="2" t="s">
        <v>122</v>
      </c>
      <c r="K1424" s="2" t="s">
        <v>125</v>
      </c>
      <c r="L1424" s="2" t="s">
        <v>11</v>
      </c>
      <c r="M1424" s="2">
        <v>2</v>
      </c>
      <c r="N1424" s="2" t="s">
        <v>11</v>
      </c>
      <c r="O1424" s="2" t="s">
        <v>34</v>
      </c>
    </row>
    <row r="1425" spans="1:15" x14ac:dyDescent="0.35">
      <c r="A1425" s="4">
        <v>44310</v>
      </c>
      <c r="B1425" s="2" t="s">
        <v>18</v>
      </c>
      <c r="C1425" s="2" t="s">
        <v>114</v>
      </c>
      <c r="D1425" s="2" t="s">
        <v>5</v>
      </c>
      <c r="E1425" s="2" t="s">
        <v>57</v>
      </c>
      <c r="F1425" s="2" t="s">
        <v>4</v>
      </c>
      <c r="G1425" s="2" t="s">
        <v>52</v>
      </c>
      <c r="H1425" s="2">
        <v>2</v>
      </c>
      <c r="I1425" s="2">
        <v>23</v>
      </c>
      <c r="J1425" s="2" t="s">
        <v>122</v>
      </c>
      <c r="K1425" s="2" t="s">
        <v>125</v>
      </c>
      <c r="L1425" s="2" t="s">
        <v>11</v>
      </c>
      <c r="M1425" s="2">
        <v>2</v>
      </c>
      <c r="N1425" s="2" t="s">
        <v>11</v>
      </c>
      <c r="O1425" s="2" t="s">
        <v>33</v>
      </c>
    </row>
    <row r="1426" spans="1:15" hidden="1" x14ac:dyDescent="0.35">
      <c r="A1426" s="4">
        <v>44310</v>
      </c>
      <c r="B1426" s="2" t="s">
        <v>18</v>
      </c>
      <c r="C1426" s="2" t="s">
        <v>114</v>
      </c>
      <c r="D1426" s="2" t="s">
        <v>5</v>
      </c>
      <c r="E1426" s="2" t="s">
        <v>57</v>
      </c>
      <c r="F1426" s="2" t="s">
        <v>4</v>
      </c>
      <c r="G1426" s="2" t="s">
        <v>52</v>
      </c>
      <c r="H1426" s="2">
        <v>2</v>
      </c>
      <c r="I1426" s="2">
        <v>24</v>
      </c>
      <c r="J1426" s="2" t="s">
        <v>122</v>
      </c>
      <c r="K1426" s="2" t="s">
        <v>125</v>
      </c>
      <c r="L1426" s="2" t="s">
        <v>11</v>
      </c>
      <c r="M1426" s="2">
        <v>2</v>
      </c>
      <c r="N1426" s="2" t="s">
        <v>40</v>
      </c>
      <c r="O1426" s="2" t="s">
        <v>40</v>
      </c>
    </row>
    <row r="1427" spans="1:15" x14ac:dyDescent="0.35">
      <c r="A1427" s="4">
        <v>44310</v>
      </c>
      <c r="B1427" s="2" t="s">
        <v>18</v>
      </c>
      <c r="C1427" s="2" t="s">
        <v>114</v>
      </c>
      <c r="D1427" s="2" t="s">
        <v>5</v>
      </c>
      <c r="E1427" s="2" t="s">
        <v>57</v>
      </c>
      <c r="F1427" s="2" t="s">
        <v>4</v>
      </c>
      <c r="G1427" s="2" t="s">
        <v>52</v>
      </c>
      <c r="H1427" s="2">
        <v>2</v>
      </c>
      <c r="I1427" s="2">
        <v>25</v>
      </c>
      <c r="J1427" s="2" t="s">
        <v>122</v>
      </c>
      <c r="K1427" s="2" t="s">
        <v>125</v>
      </c>
      <c r="L1427" s="2" t="s">
        <v>11</v>
      </c>
      <c r="M1427" s="2">
        <v>2</v>
      </c>
      <c r="N1427" s="2" t="s">
        <v>12</v>
      </c>
      <c r="O1427" s="2" t="s">
        <v>33</v>
      </c>
    </row>
    <row r="1428" spans="1:15" x14ac:dyDescent="0.35">
      <c r="A1428" s="4">
        <v>44310</v>
      </c>
      <c r="B1428" s="2" t="s">
        <v>18</v>
      </c>
      <c r="C1428" s="2" t="s">
        <v>114</v>
      </c>
      <c r="D1428" s="2" t="s">
        <v>5</v>
      </c>
      <c r="E1428" s="2" t="s">
        <v>57</v>
      </c>
      <c r="F1428" s="2" t="s">
        <v>4</v>
      </c>
      <c r="G1428" s="2" t="s">
        <v>52</v>
      </c>
      <c r="H1428" s="2">
        <v>2</v>
      </c>
      <c r="I1428" s="2">
        <v>26</v>
      </c>
      <c r="J1428" s="2" t="s">
        <v>122</v>
      </c>
      <c r="K1428" s="2" t="s">
        <v>125</v>
      </c>
      <c r="L1428" s="2" t="s">
        <v>11</v>
      </c>
      <c r="M1428" s="2">
        <v>2</v>
      </c>
      <c r="N1428" s="2" t="s">
        <v>11</v>
      </c>
      <c r="O1428" s="2" t="s">
        <v>33</v>
      </c>
    </row>
    <row r="1429" spans="1:15" x14ac:dyDescent="0.35">
      <c r="A1429" s="4">
        <v>44310</v>
      </c>
      <c r="B1429" s="2" t="s">
        <v>18</v>
      </c>
      <c r="C1429" s="2" t="s">
        <v>114</v>
      </c>
      <c r="D1429" s="2" t="s">
        <v>5</v>
      </c>
      <c r="E1429" s="2" t="s">
        <v>57</v>
      </c>
      <c r="F1429" s="2" t="s">
        <v>4</v>
      </c>
      <c r="G1429" s="2" t="s">
        <v>52</v>
      </c>
      <c r="H1429" s="2">
        <v>2</v>
      </c>
      <c r="I1429" s="2">
        <v>27</v>
      </c>
      <c r="J1429" s="2" t="s">
        <v>122</v>
      </c>
      <c r="K1429" s="2" t="s">
        <v>125</v>
      </c>
      <c r="L1429" s="2" t="s">
        <v>12</v>
      </c>
      <c r="M1429" s="2">
        <v>2</v>
      </c>
      <c r="N1429" s="2" t="s">
        <v>12</v>
      </c>
      <c r="O1429" s="2" t="s">
        <v>33</v>
      </c>
    </row>
    <row r="1430" spans="1:15" x14ac:dyDescent="0.35">
      <c r="A1430" s="4">
        <v>44310</v>
      </c>
      <c r="B1430" s="2" t="s">
        <v>18</v>
      </c>
      <c r="C1430" s="2" t="s">
        <v>114</v>
      </c>
      <c r="D1430" s="2" t="s">
        <v>5</v>
      </c>
      <c r="E1430" s="2" t="s">
        <v>57</v>
      </c>
      <c r="F1430" s="2" t="s">
        <v>4</v>
      </c>
      <c r="G1430" s="2" t="s">
        <v>52</v>
      </c>
      <c r="H1430" s="2">
        <v>2</v>
      </c>
      <c r="I1430" s="2">
        <v>28</v>
      </c>
      <c r="J1430" s="2" t="s">
        <v>122</v>
      </c>
      <c r="K1430" s="2" t="s">
        <v>125</v>
      </c>
      <c r="L1430" s="2" t="s">
        <v>12</v>
      </c>
      <c r="M1430" s="2" t="s">
        <v>39</v>
      </c>
      <c r="N1430" s="2" t="s">
        <v>11</v>
      </c>
      <c r="O1430" s="2" t="s">
        <v>33</v>
      </c>
    </row>
    <row r="1431" spans="1:15" x14ac:dyDescent="0.35">
      <c r="A1431" s="4">
        <v>44310</v>
      </c>
      <c r="B1431" s="2" t="s">
        <v>18</v>
      </c>
      <c r="C1431" s="2" t="s">
        <v>114</v>
      </c>
      <c r="D1431" s="2" t="s">
        <v>5</v>
      </c>
      <c r="E1431" s="2" t="s">
        <v>57</v>
      </c>
      <c r="F1431" s="2" t="s">
        <v>4</v>
      </c>
      <c r="G1431" s="2" t="s">
        <v>52</v>
      </c>
      <c r="H1431" s="2">
        <v>2</v>
      </c>
      <c r="I1431" s="2">
        <v>29</v>
      </c>
      <c r="J1431" s="2" t="s">
        <v>122</v>
      </c>
      <c r="K1431" s="2" t="s">
        <v>125</v>
      </c>
      <c r="L1431" s="2" t="s">
        <v>12</v>
      </c>
      <c r="M1431" s="2">
        <v>2</v>
      </c>
      <c r="N1431" s="2" t="s">
        <v>12</v>
      </c>
      <c r="O1431" s="2" t="s">
        <v>33</v>
      </c>
    </row>
    <row r="1432" spans="1:15" x14ac:dyDescent="0.35">
      <c r="A1432" s="4">
        <v>44310</v>
      </c>
      <c r="B1432" s="2" t="s">
        <v>18</v>
      </c>
      <c r="C1432" s="2" t="s">
        <v>114</v>
      </c>
      <c r="D1432" s="2" t="s">
        <v>5</v>
      </c>
      <c r="E1432" s="2" t="s">
        <v>57</v>
      </c>
      <c r="F1432" s="2" t="s">
        <v>4</v>
      </c>
      <c r="G1432" s="2" t="s">
        <v>52</v>
      </c>
      <c r="H1432" s="2">
        <v>2</v>
      </c>
      <c r="I1432" s="2">
        <v>30</v>
      </c>
      <c r="J1432" s="2" t="s">
        <v>122</v>
      </c>
      <c r="K1432" s="2" t="s">
        <v>125</v>
      </c>
      <c r="L1432" s="2" t="s">
        <v>12</v>
      </c>
      <c r="M1432" s="2">
        <v>1</v>
      </c>
      <c r="N1432" s="2" t="s">
        <v>12</v>
      </c>
      <c r="O1432" s="2" t="s">
        <v>33</v>
      </c>
    </row>
    <row r="1433" spans="1:15" x14ac:dyDescent="0.35">
      <c r="A1433" s="4">
        <v>44310</v>
      </c>
      <c r="B1433" s="2" t="s">
        <v>18</v>
      </c>
      <c r="C1433" s="2" t="s">
        <v>114</v>
      </c>
      <c r="D1433" s="2" t="s">
        <v>5</v>
      </c>
      <c r="E1433" s="2" t="s">
        <v>57</v>
      </c>
      <c r="F1433" s="2" t="s">
        <v>4</v>
      </c>
      <c r="G1433" s="2" t="s">
        <v>52</v>
      </c>
      <c r="H1433" s="2">
        <v>2</v>
      </c>
      <c r="I1433" s="2">
        <v>31</v>
      </c>
      <c r="J1433" s="2" t="s">
        <v>122</v>
      </c>
      <c r="K1433" s="2" t="s">
        <v>125</v>
      </c>
      <c r="L1433" s="2" t="s">
        <v>11</v>
      </c>
      <c r="M1433" s="2">
        <v>2</v>
      </c>
      <c r="N1433" s="2" t="s">
        <v>11</v>
      </c>
      <c r="O1433" s="2" t="s">
        <v>33</v>
      </c>
    </row>
    <row r="1434" spans="1:15" x14ac:dyDescent="0.35">
      <c r="A1434" s="4">
        <v>44310</v>
      </c>
      <c r="B1434" s="2" t="s">
        <v>18</v>
      </c>
      <c r="C1434" s="2" t="s">
        <v>114</v>
      </c>
      <c r="D1434" s="2" t="s">
        <v>5</v>
      </c>
      <c r="E1434" s="2" t="s">
        <v>57</v>
      </c>
      <c r="F1434" s="2" t="s">
        <v>4</v>
      </c>
      <c r="G1434" s="2" t="s">
        <v>52</v>
      </c>
      <c r="H1434" s="2">
        <v>2</v>
      </c>
      <c r="I1434" s="2">
        <v>32</v>
      </c>
      <c r="J1434" s="2" t="s">
        <v>122</v>
      </c>
      <c r="K1434" s="2" t="s">
        <v>125</v>
      </c>
      <c r="L1434" s="2" t="s">
        <v>11</v>
      </c>
      <c r="M1434" s="2">
        <v>1</v>
      </c>
      <c r="N1434" s="2" t="s">
        <v>11</v>
      </c>
      <c r="O1434" s="2" t="s">
        <v>34</v>
      </c>
    </row>
    <row r="1435" spans="1:15" x14ac:dyDescent="0.35">
      <c r="A1435" s="4">
        <v>44310</v>
      </c>
      <c r="B1435" s="2" t="s">
        <v>18</v>
      </c>
      <c r="C1435" s="2" t="s">
        <v>114</v>
      </c>
      <c r="D1435" s="2" t="s">
        <v>5</v>
      </c>
      <c r="E1435" s="2" t="s">
        <v>57</v>
      </c>
      <c r="F1435" s="2" t="s">
        <v>4</v>
      </c>
      <c r="G1435" s="2" t="s">
        <v>52</v>
      </c>
      <c r="H1435" s="2">
        <v>2</v>
      </c>
      <c r="I1435" s="2">
        <v>33</v>
      </c>
      <c r="J1435" s="2" t="s">
        <v>122</v>
      </c>
      <c r="K1435" s="2" t="s">
        <v>125</v>
      </c>
      <c r="L1435" s="2" t="s">
        <v>11</v>
      </c>
      <c r="M1435" s="2">
        <v>2</v>
      </c>
      <c r="N1435" s="2" t="s">
        <v>11</v>
      </c>
      <c r="O1435" s="2" t="s">
        <v>33</v>
      </c>
    </row>
    <row r="1436" spans="1:15" x14ac:dyDescent="0.35">
      <c r="A1436" s="4">
        <v>44310</v>
      </c>
      <c r="B1436" s="2" t="s">
        <v>18</v>
      </c>
      <c r="C1436" s="2" t="s">
        <v>114</v>
      </c>
      <c r="D1436" s="2" t="s">
        <v>5</v>
      </c>
      <c r="E1436" s="2" t="s">
        <v>57</v>
      </c>
      <c r="F1436" s="2" t="s">
        <v>4</v>
      </c>
      <c r="G1436" s="2" t="s">
        <v>52</v>
      </c>
      <c r="H1436" s="2">
        <v>2</v>
      </c>
      <c r="I1436" s="2">
        <v>34</v>
      </c>
      <c r="J1436" s="2" t="s">
        <v>122</v>
      </c>
      <c r="K1436" s="2" t="s">
        <v>125</v>
      </c>
      <c r="L1436" s="2" t="s">
        <v>11</v>
      </c>
      <c r="M1436" s="2">
        <v>2</v>
      </c>
      <c r="N1436" s="2" t="s">
        <v>11</v>
      </c>
      <c r="O1436" s="2" t="s">
        <v>34</v>
      </c>
    </row>
    <row r="1437" spans="1:15" x14ac:dyDescent="0.35">
      <c r="A1437" s="4">
        <v>44310</v>
      </c>
      <c r="B1437" s="2" t="s">
        <v>18</v>
      </c>
      <c r="C1437" s="2" t="s">
        <v>114</v>
      </c>
      <c r="D1437" s="2" t="s">
        <v>5</v>
      </c>
      <c r="E1437" s="2" t="s">
        <v>57</v>
      </c>
      <c r="F1437" s="2" t="s">
        <v>4</v>
      </c>
      <c r="G1437" s="2" t="s">
        <v>52</v>
      </c>
      <c r="H1437" s="2">
        <v>2</v>
      </c>
      <c r="I1437" s="2">
        <v>35</v>
      </c>
      <c r="J1437" s="2" t="s">
        <v>122</v>
      </c>
      <c r="K1437" s="2" t="s">
        <v>125</v>
      </c>
      <c r="L1437" s="2" t="s">
        <v>12</v>
      </c>
      <c r="M1437" s="2">
        <v>1</v>
      </c>
      <c r="N1437" s="2" t="s">
        <v>12</v>
      </c>
      <c r="O1437" s="2" t="s">
        <v>34</v>
      </c>
    </row>
    <row r="1438" spans="1:15" x14ac:dyDescent="0.35">
      <c r="A1438" s="4">
        <v>44310</v>
      </c>
      <c r="B1438" s="2" t="s">
        <v>18</v>
      </c>
      <c r="C1438" s="2" t="s">
        <v>114</v>
      </c>
      <c r="D1438" s="2" t="s">
        <v>5</v>
      </c>
      <c r="E1438" s="2" t="s">
        <v>57</v>
      </c>
      <c r="F1438" s="2" t="s">
        <v>4</v>
      </c>
      <c r="G1438" s="2" t="s">
        <v>52</v>
      </c>
      <c r="H1438" s="2">
        <v>2</v>
      </c>
      <c r="I1438" s="2">
        <v>36</v>
      </c>
      <c r="J1438" s="2" t="s">
        <v>122</v>
      </c>
      <c r="K1438" s="2" t="s">
        <v>125</v>
      </c>
      <c r="L1438" s="2" t="s">
        <v>12</v>
      </c>
      <c r="M1438" s="2">
        <v>1</v>
      </c>
      <c r="N1438" s="2" t="s">
        <v>12</v>
      </c>
      <c r="O1438" s="2" t="s">
        <v>33</v>
      </c>
    </row>
    <row r="1439" spans="1:15" x14ac:dyDescent="0.35">
      <c r="A1439" s="4">
        <v>44310</v>
      </c>
      <c r="B1439" s="2" t="s">
        <v>18</v>
      </c>
      <c r="C1439" s="2" t="s">
        <v>114</v>
      </c>
      <c r="D1439" s="2" t="s">
        <v>5</v>
      </c>
      <c r="E1439" s="2" t="s">
        <v>57</v>
      </c>
      <c r="F1439" s="2" t="s">
        <v>4</v>
      </c>
      <c r="G1439" s="2" t="s">
        <v>52</v>
      </c>
      <c r="H1439" s="2">
        <v>2</v>
      </c>
      <c r="I1439" s="2">
        <v>37</v>
      </c>
      <c r="J1439" s="2" t="s">
        <v>122</v>
      </c>
      <c r="K1439" s="2" t="s">
        <v>125</v>
      </c>
      <c r="L1439" s="2" t="s">
        <v>12</v>
      </c>
      <c r="M1439" s="2">
        <v>1</v>
      </c>
      <c r="N1439" s="2" t="s">
        <v>11</v>
      </c>
      <c r="O1439" s="2" t="s">
        <v>34</v>
      </c>
    </row>
    <row r="1440" spans="1:15" hidden="1" x14ac:dyDescent="0.35">
      <c r="A1440" s="4">
        <v>44310</v>
      </c>
      <c r="B1440" s="2" t="s">
        <v>18</v>
      </c>
      <c r="C1440" s="2" t="s">
        <v>114</v>
      </c>
      <c r="D1440" s="2" t="s">
        <v>5</v>
      </c>
      <c r="E1440" s="2" t="s">
        <v>57</v>
      </c>
      <c r="F1440" s="2" t="s">
        <v>4</v>
      </c>
      <c r="G1440" s="2" t="s">
        <v>52</v>
      </c>
      <c r="H1440" s="2">
        <v>2</v>
      </c>
      <c r="I1440" s="2">
        <v>38</v>
      </c>
      <c r="J1440" s="2" t="s">
        <v>122</v>
      </c>
      <c r="K1440" s="2" t="s">
        <v>125</v>
      </c>
      <c r="L1440" s="2" t="s">
        <v>12</v>
      </c>
      <c r="M1440" s="2">
        <v>1</v>
      </c>
      <c r="N1440" s="2" t="s">
        <v>40</v>
      </c>
      <c r="O1440" s="2" t="s">
        <v>40</v>
      </c>
    </row>
    <row r="1441" spans="1:15" x14ac:dyDescent="0.35">
      <c r="A1441" s="4">
        <v>44310</v>
      </c>
      <c r="B1441" s="2" t="s">
        <v>18</v>
      </c>
      <c r="C1441" s="2" t="s">
        <v>114</v>
      </c>
      <c r="D1441" s="2" t="s">
        <v>5</v>
      </c>
      <c r="E1441" s="2" t="s">
        <v>57</v>
      </c>
      <c r="F1441" s="2" t="s">
        <v>4</v>
      </c>
      <c r="G1441" s="2" t="s">
        <v>52</v>
      </c>
      <c r="H1441" s="2">
        <v>2</v>
      </c>
      <c r="I1441" s="2">
        <v>39</v>
      </c>
      <c r="J1441" s="2" t="s">
        <v>122</v>
      </c>
      <c r="K1441" s="2" t="s">
        <v>125</v>
      </c>
      <c r="L1441" s="2" t="s">
        <v>12</v>
      </c>
      <c r="M1441" s="2">
        <v>1</v>
      </c>
      <c r="N1441" s="2" t="s">
        <v>11</v>
      </c>
      <c r="O1441" s="2" t="s">
        <v>33</v>
      </c>
    </row>
    <row r="1442" spans="1:15" x14ac:dyDescent="0.35">
      <c r="A1442" s="4">
        <v>44310</v>
      </c>
      <c r="B1442" s="2" t="s">
        <v>18</v>
      </c>
      <c r="C1442" s="2" t="s">
        <v>114</v>
      </c>
      <c r="D1442" s="2" t="s">
        <v>5</v>
      </c>
      <c r="E1442" s="2" t="s">
        <v>57</v>
      </c>
      <c r="F1442" s="2" t="s">
        <v>4</v>
      </c>
      <c r="G1442" s="2" t="s">
        <v>52</v>
      </c>
      <c r="H1442" s="2">
        <v>2</v>
      </c>
      <c r="I1442" s="2">
        <v>40</v>
      </c>
      <c r="J1442" s="2" t="s">
        <v>122</v>
      </c>
      <c r="K1442" s="2" t="s">
        <v>125</v>
      </c>
      <c r="L1442" s="2" t="s">
        <v>11</v>
      </c>
      <c r="M1442" s="2">
        <v>1</v>
      </c>
      <c r="N1442" s="2" t="s">
        <v>11</v>
      </c>
      <c r="O1442" s="2" t="s">
        <v>35</v>
      </c>
    </row>
    <row r="1443" spans="1:15" x14ac:dyDescent="0.35">
      <c r="A1443" s="4">
        <v>44310</v>
      </c>
      <c r="B1443" s="2" t="s">
        <v>18</v>
      </c>
      <c r="C1443" s="2" t="s">
        <v>114</v>
      </c>
      <c r="D1443" s="2" t="s">
        <v>5</v>
      </c>
      <c r="E1443" s="2" t="s">
        <v>57</v>
      </c>
      <c r="F1443" s="2" t="s">
        <v>4</v>
      </c>
      <c r="G1443" s="2" t="s">
        <v>56</v>
      </c>
      <c r="H1443" s="2">
        <v>1</v>
      </c>
      <c r="I1443" s="2">
        <v>1</v>
      </c>
      <c r="J1443" s="2" t="s">
        <v>28</v>
      </c>
      <c r="K1443" s="2" t="s">
        <v>122</v>
      </c>
      <c r="L1443" s="2" t="s">
        <v>12</v>
      </c>
      <c r="M1443" s="2">
        <v>2</v>
      </c>
      <c r="N1443" s="2" t="s">
        <v>11</v>
      </c>
      <c r="O1443" s="2" t="s">
        <v>35</v>
      </c>
    </row>
    <row r="1444" spans="1:15" x14ac:dyDescent="0.35">
      <c r="A1444" s="4">
        <v>44310</v>
      </c>
      <c r="B1444" s="2" t="s">
        <v>18</v>
      </c>
      <c r="C1444" s="2" t="s">
        <v>114</v>
      </c>
      <c r="D1444" s="2" t="s">
        <v>5</v>
      </c>
      <c r="E1444" s="2" t="s">
        <v>57</v>
      </c>
      <c r="F1444" s="2" t="s">
        <v>4</v>
      </c>
      <c r="G1444" s="2" t="s">
        <v>56</v>
      </c>
      <c r="H1444" s="2">
        <v>1</v>
      </c>
      <c r="I1444" s="2">
        <v>2</v>
      </c>
      <c r="J1444" s="2" t="s">
        <v>28</v>
      </c>
      <c r="K1444" s="2" t="s">
        <v>122</v>
      </c>
      <c r="L1444" s="2" t="s">
        <v>12</v>
      </c>
      <c r="M1444" s="2">
        <v>1</v>
      </c>
      <c r="N1444" s="2" t="s">
        <v>12</v>
      </c>
      <c r="O1444" s="2" t="s">
        <v>34</v>
      </c>
    </row>
    <row r="1445" spans="1:15" x14ac:dyDescent="0.35">
      <c r="A1445" s="4">
        <v>44310</v>
      </c>
      <c r="B1445" s="2" t="s">
        <v>18</v>
      </c>
      <c r="C1445" s="2" t="s">
        <v>114</v>
      </c>
      <c r="D1445" s="2" t="s">
        <v>5</v>
      </c>
      <c r="E1445" s="2" t="s">
        <v>57</v>
      </c>
      <c r="F1445" s="2" t="s">
        <v>4</v>
      </c>
      <c r="G1445" s="2" t="s">
        <v>56</v>
      </c>
      <c r="H1445" s="2">
        <v>1</v>
      </c>
      <c r="I1445" s="2">
        <v>3</v>
      </c>
      <c r="J1445" s="2" t="s">
        <v>28</v>
      </c>
      <c r="K1445" s="2" t="s">
        <v>122</v>
      </c>
      <c r="L1445" s="2" t="s">
        <v>12</v>
      </c>
      <c r="M1445" s="2">
        <v>2</v>
      </c>
      <c r="N1445" s="2" t="s">
        <v>11</v>
      </c>
      <c r="O1445" s="2" t="s">
        <v>34</v>
      </c>
    </row>
    <row r="1446" spans="1:15" x14ac:dyDescent="0.35">
      <c r="A1446" s="4">
        <v>44310</v>
      </c>
      <c r="B1446" s="2" t="s">
        <v>18</v>
      </c>
      <c r="C1446" s="2" t="s">
        <v>114</v>
      </c>
      <c r="D1446" s="2" t="s">
        <v>5</v>
      </c>
      <c r="E1446" s="2" t="s">
        <v>57</v>
      </c>
      <c r="F1446" s="2" t="s">
        <v>4</v>
      </c>
      <c r="G1446" s="2" t="s">
        <v>56</v>
      </c>
      <c r="H1446" s="2">
        <v>1</v>
      </c>
      <c r="I1446" s="2">
        <v>4</v>
      </c>
      <c r="J1446" s="2" t="s">
        <v>28</v>
      </c>
      <c r="K1446" s="2" t="s">
        <v>122</v>
      </c>
      <c r="L1446" s="2" t="s">
        <v>12</v>
      </c>
      <c r="M1446" s="2" t="s">
        <v>39</v>
      </c>
      <c r="N1446" s="2" t="s">
        <v>11</v>
      </c>
      <c r="O1446" s="2" t="s">
        <v>33</v>
      </c>
    </row>
    <row r="1447" spans="1:15" hidden="1" x14ac:dyDescent="0.35">
      <c r="A1447" s="4">
        <v>44310</v>
      </c>
      <c r="B1447" s="2" t="s">
        <v>18</v>
      </c>
      <c r="C1447" s="2" t="s">
        <v>114</v>
      </c>
      <c r="D1447" s="2" t="s">
        <v>5</v>
      </c>
      <c r="E1447" s="2" t="s">
        <v>57</v>
      </c>
      <c r="F1447" s="2" t="s">
        <v>4</v>
      </c>
      <c r="G1447" s="2" t="s">
        <v>56</v>
      </c>
      <c r="H1447" s="2">
        <v>1</v>
      </c>
      <c r="I1447" s="2">
        <v>5</v>
      </c>
      <c r="J1447" s="2" t="s">
        <v>28</v>
      </c>
      <c r="K1447" s="2" t="s">
        <v>122</v>
      </c>
      <c r="L1447" s="2" t="s">
        <v>11</v>
      </c>
      <c r="M1447" s="2">
        <v>2</v>
      </c>
      <c r="N1447" s="2" t="s">
        <v>40</v>
      </c>
      <c r="O1447" s="2" t="s">
        <v>40</v>
      </c>
    </row>
    <row r="1448" spans="1:15" x14ac:dyDescent="0.35">
      <c r="A1448" s="4">
        <v>44310</v>
      </c>
      <c r="B1448" s="2" t="s">
        <v>18</v>
      </c>
      <c r="C1448" s="2" t="s">
        <v>114</v>
      </c>
      <c r="D1448" s="2" t="s">
        <v>5</v>
      </c>
      <c r="E1448" s="2" t="s">
        <v>57</v>
      </c>
      <c r="F1448" s="2" t="s">
        <v>4</v>
      </c>
      <c r="G1448" s="2" t="s">
        <v>56</v>
      </c>
      <c r="H1448" s="2">
        <v>1</v>
      </c>
      <c r="I1448" s="2">
        <v>6</v>
      </c>
      <c r="J1448" s="2" t="s">
        <v>28</v>
      </c>
      <c r="K1448" s="2" t="s">
        <v>122</v>
      </c>
      <c r="L1448" s="2" t="s">
        <v>11</v>
      </c>
      <c r="M1448" s="2">
        <v>2</v>
      </c>
      <c r="N1448" s="2" t="s">
        <v>12</v>
      </c>
      <c r="O1448" s="2" t="s">
        <v>35</v>
      </c>
    </row>
    <row r="1449" spans="1:15" x14ac:dyDescent="0.35">
      <c r="A1449" s="4">
        <v>44310</v>
      </c>
      <c r="B1449" s="2" t="s">
        <v>18</v>
      </c>
      <c r="C1449" s="2" t="s">
        <v>114</v>
      </c>
      <c r="D1449" s="2" t="s">
        <v>5</v>
      </c>
      <c r="E1449" s="2" t="s">
        <v>57</v>
      </c>
      <c r="F1449" s="2" t="s">
        <v>4</v>
      </c>
      <c r="G1449" s="2" t="s">
        <v>56</v>
      </c>
      <c r="H1449" s="2">
        <v>1</v>
      </c>
      <c r="I1449" s="2">
        <v>7</v>
      </c>
      <c r="J1449" s="2" t="s">
        <v>28</v>
      </c>
      <c r="K1449" s="2" t="s">
        <v>122</v>
      </c>
      <c r="L1449" s="2" t="s">
        <v>11</v>
      </c>
      <c r="M1449" s="2" t="s">
        <v>39</v>
      </c>
      <c r="N1449" s="2" t="s">
        <v>12</v>
      </c>
      <c r="O1449" s="2" t="s">
        <v>33</v>
      </c>
    </row>
    <row r="1450" spans="1:15" x14ac:dyDescent="0.35">
      <c r="A1450" s="4">
        <v>44310</v>
      </c>
      <c r="B1450" s="2" t="s">
        <v>18</v>
      </c>
      <c r="C1450" s="2" t="s">
        <v>114</v>
      </c>
      <c r="D1450" s="2" t="s">
        <v>5</v>
      </c>
      <c r="E1450" s="2" t="s">
        <v>57</v>
      </c>
      <c r="F1450" s="2" t="s">
        <v>4</v>
      </c>
      <c r="G1450" s="2" t="s">
        <v>56</v>
      </c>
      <c r="H1450" s="2">
        <v>1</v>
      </c>
      <c r="I1450" s="2">
        <v>8</v>
      </c>
      <c r="J1450" s="2" t="s">
        <v>28</v>
      </c>
      <c r="K1450" s="2" t="s">
        <v>122</v>
      </c>
      <c r="L1450" s="2" t="s">
        <v>11</v>
      </c>
      <c r="M1450" s="2">
        <v>2</v>
      </c>
      <c r="N1450" s="2" t="s">
        <v>12</v>
      </c>
      <c r="O1450" s="2" t="s">
        <v>33</v>
      </c>
    </row>
    <row r="1451" spans="1:15" x14ac:dyDescent="0.35">
      <c r="A1451" s="4">
        <v>44310</v>
      </c>
      <c r="B1451" s="2" t="s">
        <v>18</v>
      </c>
      <c r="C1451" s="2" t="s">
        <v>114</v>
      </c>
      <c r="D1451" s="2" t="s">
        <v>5</v>
      </c>
      <c r="E1451" s="2" t="s">
        <v>57</v>
      </c>
      <c r="F1451" s="2" t="s">
        <v>4</v>
      </c>
      <c r="G1451" s="2" t="s">
        <v>56</v>
      </c>
      <c r="H1451" s="2">
        <v>1</v>
      </c>
      <c r="I1451" s="2">
        <v>9</v>
      </c>
      <c r="J1451" s="2" t="s">
        <v>28</v>
      </c>
      <c r="K1451" s="2" t="s">
        <v>122</v>
      </c>
      <c r="L1451" s="2" t="s">
        <v>11</v>
      </c>
      <c r="M1451" s="2">
        <v>2</v>
      </c>
      <c r="N1451" s="2" t="s">
        <v>12</v>
      </c>
      <c r="O1451" s="2" t="s">
        <v>35</v>
      </c>
    </row>
    <row r="1452" spans="1:15" x14ac:dyDescent="0.35">
      <c r="A1452" s="4">
        <v>44310</v>
      </c>
      <c r="B1452" s="2" t="s">
        <v>18</v>
      </c>
      <c r="C1452" s="2" t="s">
        <v>114</v>
      </c>
      <c r="D1452" s="2" t="s">
        <v>5</v>
      </c>
      <c r="E1452" s="2" t="s">
        <v>57</v>
      </c>
      <c r="F1452" s="2" t="s">
        <v>4</v>
      </c>
      <c r="G1452" s="2" t="s">
        <v>56</v>
      </c>
      <c r="H1452" s="2">
        <v>1</v>
      </c>
      <c r="I1452" s="2">
        <v>10</v>
      </c>
      <c r="J1452" s="2" t="s">
        <v>28</v>
      </c>
      <c r="K1452" s="2" t="s">
        <v>122</v>
      </c>
      <c r="L1452" s="2" t="s">
        <v>12</v>
      </c>
      <c r="M1452" s="2">
        <v>2</v>
      </c>
      <c r="N1452" s="2" t="s">
        <v>12</v>
      </c>
      <c r="O1452" s="2" t="s">
        <v>34</v>
      </c>
    </row>
    <row r="1453" spans="1:15" x14ac:dyDescent="0.35">
      <c r="A1453" s="4">
        <v>44310</v>
      </c>
      <c r="B1453" s="2" t="s">
        <v>18</v>
      </c>
      <c r="C1453" s="2" t="s">
        <v>114</v>
      </c>
      <c r="D1453" s="2" t="s">
        <v>5</v>
      </c>
      <c r="E1453" s="2" t="s">
        <v>57</v>
      </c>
      <c r="F1453" s="2" t="s">
        <v>4</v>
      </c>
      <c r="G1453" s="2" t="s">
        <v>56</v>
      </c>
      <c r="H1453" s="2">
        <v>1</v>
      </c>
      <c r="I1453" s="2">
        <v>11</v>
      </c>
      <c r="J1453" s="2" t="s">
        <v>28</v>
      </c>
      <c r="K1453" s="2" t="s">
        <v>122</v>
      </c>
      <c r="L1453" s="2" t="s">
        <v>12</v>
      </c>
      <c r="M1453" s="2">
        <v>2</v>
      </c>
      <c r="N1453" s="2" t="s">
        <v>11</v>
      </c>
      <c r="O1453" s="2" t="s">
        <v>33</v>
      </c>
    </row>
    <row r="1454" spans="1:15" x14ac:dyDescent="0.35">
      <c r="A1454" s="4">
        <v>44310</v>
      </c>
      <c r="B1454" s="2" t="s">
        <v>18</v>
      </c>
      <c r="C1454" s="2" t="s">
        <v>114</v>
      </c>
      <c r="D1454" s="2" t="s">
        <v>5</v>
      </c>
      <c r="E1454" s="2" t="s">
        <v>57</v>
      </c>
      <c r="F1454" s="2" t="s">
        <v>4</v>
      </c>
      <c r="G1454" s="2" t="s">
        <v>56</v>
      </c>
      <c r="H1454" s="2">
        <v>1</v>
      </c>
      <c r="I1454" s="2">
        <v>12</v>
      </c>
      <c r="J1454" s="2" t="s">
        <v>28</v>
      </c>
      <c r="K1454" s="2" t="s">
        <v>122</v>
      </c>
      <c r="L1454" s="2" t="s">
        <v>12</v>
      </c>
      <c r="M1454" s="2">
        <v>1</v>
      </c>
      <c r="N1454" s="2" t="s">
        <v>12</v>
      </c>
      <c r="O1454" s="2" t="s">
        <v>35</v>
      </c>
    </row>
    <row r="1455" spans="1:15" x14ac:dyDescent="0.35">
      <c r="A1455" s="4">
        <v>44310</v>
      </c>
      <c r="B1455" s="2" t="s">
        <v>18</v>
      </c>
      <c r="C1455" s="2" t="s">
        <v>114</v>
      </c>
      <c r="D1455" s="2" t="s">
        <v>5</v>
      </c>
      <c r="E1455" s="2" t="s">
        <v>57</v>
      </c>
      <c r="F1455" s="2" t="s">
        <v>4</v>
      </c>
      <c r="G1455" s="2" t="s">
        <v>56</v>
      </c>
      <c r="H1455" s="2">
        <v>1</v>
      </c>
      <c r="I1455" s="2">
        <v>13</v>
      </c>
      <c r="J1455" s="2" t="s">
        <v>28</v>
      </c>
      <c r="K1455" s="2" t="s">
        <v>122</v>
      </c>
      <c r="L1455" s="2" t="s">
        <v>12</v>
      </c>
      <c r="M1455" s="2">
        <v>1</v>
      </c>
      <c r="N1455" s="2" t="s">
        <v>12</v>
      </c>
      <c r="O1455" s="2" t="s">
        <v>35</v>
      </c>
    </row>
    <row r="1456" spans="1:15" x14ac:dyDescent="0.35">
      <c r="A1456" s="4">
        <v>44310</v>
      </c>
      <c r="B1456" s="2" t="s">
        <v>18</v>
      </c>
      <c r="C1456" s="2" t="s">
        <v>114</v>
      </c>
      <c r="D1456" s="2" t="s">
        <v>5</v>
      </c>
      <c r="E1456" s="2" t="s">
        <v>57</v>
      </c>
      <c r="F1456" s="2" t="s">
        <v>4</v>
      </c>
      <c r="G1456" s="2" t="s">
        <v>56</v>
      </c>
      <c r="H1456" s="2">
        <v>1</v>
      </c>
      <c r="I1456" s="2">
        <v>14</v>
      </c>
      <c r="J1456" s="2" t="s">
        <v>28</v>
      </c>
      <c r="K1456" s="2" t="s">
        <v>122</v>
      </c>
      <c r="L1456" s="2" t="s">
        <v>11</v>
      </c>
      <c r="M1456" s="2">
        <v>1</v>
      </c>
      <c r="N1456" s="2" t="s">
        <v>11</v>
      </c>
      <c r="O1456" s="2" t="s">
        <v>34</v>
      </c>
    </row>
    <row r="1457" spans="1:15" x14ac:dyDescent="0.35">
      <c r="A1457" s="4">
        <v>44310</v>
      </c>
      <c r="B1457" s="2" t="s">
        <v>18</v>
      </c>
      <c r="C1457" s="2" t="s">
        <v>114</v>
      </c>
      <c r="D1457" s="2" t="s">
        <v>5</v>
      </c>
      <c r="E1457" s="2" t="s">
        <v>57</v>
      </c>
      <c r="F1457" s="2" t="s">
        <v>4</v>
      </c>
      <c r="G1457" s="2" t="s">
        <v>56</v>
      </c>
      <c r="H1457" s="2">
        <v>1</v>
      </c>
      <c r="I1457" s="2">
        <v>15</v>
      </c>
      <c r="J1457" s="2" t="s">
        <v>28</v>
      </c>
      <c r="K1457" s="2" t="s">
        <v>122</v>
      </c>
      <c r="L1457" s="2" t="s">
        <v>11</v>
      </c>
      <c r="M1457" s="2">
        <v>1</v>
      </c>
      <c r="N1457" s="2" t="s">
        <v>11</v>
      </c>
      <c r="O1457" s="2" t="s">
        <v>34</v>
      </c>
    </row>
    <row r="1458" spans="1:15" x14ac:dyDescent="0.35">
      <c r="A1458" s="4">
        <v>44310</v>
      </c>
      <c r="B1458" s="2" t="s">
        <v>18</v>
      </c>
      <c r="C1458" s="2" t="s">
        <v>114</v>
      </c>
      <c r="D1458" s="2" t="s">
        <v>5</v>
      </c>
      <c r="E1458" s="2" t="s">
        <v>57</v>
      </c>
      <c r="F1458" s="2" t="s">
        <v>4</v>
      </c>
      <c r="G1458" s="2" t="s">
        <v>56</v>
      </c>
      <c r="H1458" s="2">
        <v>1</v>
      </c>
      <c r="I1458" s="2">
        <v>16</v>
      </c>
      <c r="J1458" s="2" t="s">
        <v>28</v>
      </c>
      <c r="K1458" s="2" t="s">
        <v>122</v>
      </c>
      <c r="L1458" s="2" t="s">
        <v>11</v>
      </c>
      <c r="M1458" s="2">
        <v>2</v>
      </c>
      <c r="N1458" s="2" t="s">
        <v>11</v>
      </c>
      <c r="O1458" s="2" t="s">
        <v>33</v>
      </c>
    </row>
    <row r="1459" spans="1:15" x14ac:dyDescent="0.35">
      <c r="A1459" s="4">
        <v>44310</v>
      </c>
      <c r="B1459" s="2" t="s">
        <v>18</v>
      </c>
      <c r="C1459" s="2" t="s">
        <v>114</v>
      </c>
      <c r="D1459" s="2" t="s">
        <v>5</v>
      </c>
      <c r="E1459" s="2" t="s">
        <v>57</v>
      </c>
      <c r="F1459" s="2" t="s">
        <v>4</v>
      </c>
      <c r="G1459" s="2" t="s">
        <v>56</v>
      </c>
      <c r="H1459" s="2">
        <v>1</v>
      </c>
      <c r="I1459" s="2">
        <v>17</v>
      </c>
      <c r="J1459" s="2" t="s">
        <v>28</v>
      </c>
      <c r="K1459" s="2" t="s">
        <v>122</v>
      </c>
      <c r="L1459" s="2" t="s">
        <v>11</v>
      </c>
      <c r="M1459" s="2">
        <v>2</v>
      </c>
      <c r="N1459" s="2" t="s">
        <v>11</v>
      </c>
      <c r="O1459" s="2" t="s">
        <v>33</v>
      </c>
    </row>
    <row r="1460" spans="1:15" x14ac:dyDescent="0.35">
      <c r="A1460" s="4">
        <v>44310</v>
      </c>
      <c r="B1460" s="2" t="s">
        <v>18</v>
      </c>
      <c r="C1460" s="2" t="s">
        <v>114</v>
      </c>
      <c r="D1460" s="2" t="s">
        <v>5</v>
      </c>
      <c r="E1460" s="2" t="s">
        <v>57</v>
      </c>
      <c r="F1460" s="2" t="s">
        <v>4</v>
      </c>
      <c r="G1460" s="2" t="s">
        <v>56</v>
      </c>
      <c r="H1460" s="2">
        <v>1</v>
      </c>
      <c r="I1460" s="2">
        <v>18</v>
      </c>
      <c r="J1460" s="2" t="s">
        <v>28</v>
      </c>
      <c r="K1460" s="2" t="s">
        <v>122</v>
      </c>
      <c r="L1460" s="2" t="s">
        <v>12</v>
      </c>
      <c r="M1460" s="2">
        <v>2</v>
      </c>
      <c r="N1460" s="2" t="s">
        <v>12</v>
      </c>
      <c r="O1460" s="2" t="s">
        <v>33</v>
      </c>
    </row>
    <row r="1461" spans="1:15" x14ac:dyDescent="0.35">
      <c r="A1461" s="4">
        <v>44310</v>
      </c>
      <c r="B1461" s="2" t="s">
        <v>18</v>
      </c>
      <c r="C1461" s="2" t="s">
        <v>114</v>
      </c>
      <c r="D1461" s="2" t="s">
        <v>5</v>
      </c>
      <c r="E1461" s="2" t="s">
        <v>57</v>
      </c>
      <c r="F1461" s="2" t="s">
        <v>4</v>
      </c>
      <c r="G1461" s="2" t="s">
        <v>56</v>
      </c>
      <c r="H1461" s="2">
        <v>1</v>
      </c>
      <c r="I1461" s="2">
        <v>19</v>
      </c>
      <c r="J1461" s="2" t="s">
        <v>28</v>
      </c>
      <c r="K1461" s="2" t="s">
        <v>122</v>
      </c>
      <c r="L1461" s="2" t="s">
        <v>12</v>
      </c>
      <c r="M1461" s="2">
        <v>1</v>
      </c>
      <c r="N1461" s="2" t="s">
        <v>12</v>
      </c>
      <c r="O1461" s="2" t="s">
        <v>33</v>
      </c>
    </row>
    <row r="1462" spans="1:15" x14ac:dyDescent="0.35">
      <c r="A1462" s="4">
        <v>44310</v>
      </c>
      <c r="B1462" s="2" t="s">
        <v>18</v>
      </c>
      <c r="C1462" s="2" t="s">
        <v>114</v>
      </c>
      <c r="D1462" s="2" t="s">
        <v>5</v>
      </c>
      <c r="E1462" s="2" t="s">
        <v>57</v>
      </c>
      <c r="F1462" s="2" t="s">
        <v>4</v>
      </c>
      <c r="G1462" s="2" t="s">
        <v>56</v>
      </c>
      <c r="H1462" s="2">
        <v>1</v>
      </c>
      <c r="I1462" s="2">
        <v>20</v>
      </c>
      <c r="J1462" s="2" t="s">
        <v>28</v>
      </c>
      <c r="K1462" s="2" t="s">
        <v>122</v>
      </c>
      <c r="L1462" s="2" t="s">
        <v>12</v>
      </c>
      <c r="M1462" s="2">
        <v>1</v>
      </c>
      <c r="N1462" s="2" t="s">
        <v>12</v>
      </c>
      <c r="O1462" s="2" t="s">
        <v>34</v>
      </c>
    </row>
    <row r="1463" spans="1:15" x14ac:dyDescent="0.35">
      <c r="A1463" s="4">
        <v>44310</v>
      </c>
      <c r="B1463" s="2" t="s">
        <v>18</v>
      </c>
      <c r="C1463" s="2" t="s">
        <v>114</v>
      </c>
      <c r="D1463" s="2" t="s">
        <v>5</v>
      </c>
      <c r="E1463" s="2" t="s">
        <v>57</v>
      </c>
      <c r="F1463" s="2" t="s">
        <v>4</v>
      </c>
      <c r="G1463" s="2" t="s">
        <v>56</v>
      </c>
      <c r="H1463" s="2">
        <v>1</v>
      </c>
      <c r="I1463" s="2">
        <v>21</v>
      </c>
      <c r="J1463" s="2" t="s">
        <v>28</v>
      </c>
      <c r="K1463" s="2" t="s">
        <v>122</v>
      </c>
      <c r="L1463" s="2" t="s">
        <v>12</v>
      </c>
      <c r="M1463" s="2">
        <v>2</v>
      </c>
      <c r="N1463" s="2" t="s">
        <v>11</v>
      </c>
      <c r="O1463" s="2" t="s">
        <v>34</v>
      </c>
    </row>
    <row r="1464" spans="1:15" x14ac:dyDescent="0.35">
      <c r="A1464" s="4">
        <v>44310</v>
      </c>
      <c r="B1464" s="2" t="s">
        <v>18</v>
      </c>
      <c r="C1464" s="2" t="s">
        <v>114</v>
      </c>
      <c r="D1464" s="2" t="s">
        <v>5</v>
      </c>
      <c r="E1464" s="2" t="s">
        <v>57</v>
      </c>
      <c r="F1464" s="2" t="s">
        <v>4</v>
      </c>
      <c r="G1464" s="2" t="s">
        <v>56</v>
      </c>
      <c r="H1464" s="2">
        <v>1</v>
      </c>
      <c r="I1464" s="2">
        <v>22</v>
      </c>
      <c r="J1464" s="2" t="s">
        <v>28</v>
      </c>
      <c r="K1464" s="2" t="s">
        <v>122</v>
      </c>
      <c r="L1464" s="2" t="s">
        <v>11</v>
      </c>
      <c r="M1464" s="2">
        <v>1</v>
      </c>
      <c r="N1464" s="2" t="s">
        <v>11</v>
      </c>
      <c r="O1464" s="2" t="s">
        <v>33</v>
      </c>
    </row>
    <row r="1465" spans="1:15" x14ac:dyDescent="0.35">
      <c r="A1465" s="4">
        <v>44310</v>
      </c>
      <c r="B1465" s="2" t="s">
        <v>18</v>
      </c>
      <c r="C1465" s="2" t="s">
        <v>114</v>
      </c>
      <c r="D1465" s="2" t="s">
        <v>5</v>
      </c>
      <c r="E1465" s="2" t="s">
        <v>57</v>
      </c>
      <c r="F1465" s="2" t="s">
        <v>4</v>
      </c>
      <c r="G1465" s="2" t="s">
        <v>56</v>
      </c>
      <c r="H1465" s="2">
        <v>1</v>
      </c>
      <c r="I1465" s="2">
        <v>23</v>
      </c>
      <c r="J1465" s="2" t="s">
        <v>28</v>
      </c>
      <c r="K1465" s="2" t="s">
        <v>122</v>
      </c>
      <c r="L1465" s="2" t="s">
        <v>11</v>
      </c>
      <c r="M1465" s="2">
        <v>1</v>
      </c>
      <c r="N1465" s="2" t="s">
        <v>11</v>
      </c>
      <c r="O1465" s="2" t="s">
        <v>34</v>
      </c>
    </row>
    <row r="1466" spans="1:15" x14ac:dyDescent="0.35">
      <c r="A1466" s="4">
        <v>44310</v>
      </c>
      <c r="B1466" s="2" t="s">
        <v>18</v>
      </c>
      <c r="C1466" s="2" t="s">
        <v>114</v>
      </c>
      <c r="D1466" s="2" t="s">
        <v>5</v>
      </c>
      <c r="E1466" s="2" t="s">
        <v>57</v>
      </c>
      <c r="F1466" s="2" t="s">
        <v>4</v>
      </c>
      <c r="G1466" s="2" t="s">
        <v>56</v>
      </c>
      <c r="H1466" s="2">
        <v>1</v>
      </c>
      <c r="I1466" s="2">
        <v>24</v>
      </c>
      <c r="J1466" s="2" t="s">
        <v>28</v>
      </c>
      <c r="K1466" s="2" t="s">
        <v>122</v>
      </c>
      <c r="L1466" s="2" t="s">
        <v>11</v>
      </c>
      <c r="M1466" s="2">
        <v>2</v>
      </c>
      <c r="N1466" s="2" t="s">
        <v>12</v>
      </c>
      <c r="O1466" s="2" t="s">
        <v>35</v>
      </c>
    </row>
    <row r="1467" spans="1:15" x14ac:dyDescent="0.35">
      <c r="A1467" s="4">
        <v>44310</v>
      </c>
      <c r="B1467" s="2" t="s">
        <v>18</v>
      </c>
      <c r="C1467" s="2" t="s">
        <v>114</v>
      </c>
      <c r="D1467" s="2" t="s">
        <v>5</v>
      </c>
      <c r="E1467" s="2" t="s">
        <v>57</v>
      </c>
      <c r="F1467" s="2" t="s">
        <v>4</v>
      </c>
      <c r="G1467" s="2" t="s">
        <v>56</v>
      </c>
      <c r="H1467" s="2">
        <v>2</v>
      </c>
      <c r="I1467" s="2">
        <v>1</v>
      </c>
      <c r="J1467" s="2" t="s">
        <v>28</v>
      </c>
      <c r="K1467" s="2" t="s">
        <v>122</v>
      </c>
      <c r="L1467" s="2" t="s">
        <v>11</v>
      </c>
      <c r="M1467" s="2">
        <v>1</v>
      </c>
      <c r="N1467" s="2" t="s">
        <v>11</v>
      </c>
      <c r="O1467" s="2" t="s">
        <v>33</v>
      </c>
    </row>
    <row r="1468" spans="1:15" x14ac:dyDescent="0.35">
      <c r="A1468" s="4">
        <v>44310</v>
      </c>
      <c r="B1468" s="2" t="s">
        <v>18</v>
      </c>
      <c r="C1468" s="2" t="s">
        <v>114</v>
      </c>
      <c r="D1468" s="2" t="s">
        <v>5</v>
      </c>
      <c r="E1468" s="2" t="s">
        <v>57</v>
      </c>
      <c r="F1468" s="2" t="s">
        <v>4</v>
      </c>
      <c r="G1468" s="2" t="s">
        <v>56</v>
      </c>
      <c r="H1468" s="2">
        <v>2</v>
      </c>
      <c r="I1468" s="2">
        <v>2</v>
      </c>
      <c r="J1468" s="2" t="s">
        <v>28</v>
      </c>
      <c r="K1468" s="2" t="s">
        <v>122</v>
      </c>
      <c r="L1468" s="2" t="s">
        <v>11</v>
      </c>
      <c r="M1468" s="2">
        <v>1</v>
      </c>
      <c r="N1468" s="2" t="s">
        <v>11</v>
      </c>
      <c r="O1468" s="2" t="s">
        <v>34</v>
      </c>
    </row>
    <row r="1469" spans="1:15" x14ac:dyDescent="0.35">
      <c r="A1469" s="4">
        <v>44310</v>
      </c>
      <c r="B1469" s="2" t="s">
        <v>18</v>
      </c>
      <c r="C1469" s="2" t="s">
        <v>114</v>
      </c>
      <c r="D1469" s="2" t="s">
        <v>5</v>
      </c>
      <c r="E1469" s="2" t="s">
        <v>57</v>
      </c>
      <c r="F1469" s="2" t="s">
        <v>4</v>
      </c>
      <c r="G1469" s="2" t="s">
        <v>56</v>
      </c>
      <c r="H1469" s="2">
        <v>2</v>
      </c>
      <c r="I1469" s="2">
        <v>3</v>
      </c>
      <c r="J1469" s="2" t="s">
        <v>28</v>
      </c>
      <c r="K1469" s="2" t="s">
        <v>122</v>
      </c>
      <c r="L1469" s="2" t="s">
        <v>11</v>
      </c>
      <c r="M1469" s="2">
        <v>1</v>
      </c>
      <c r="N1469" s="2" t="s">
        <v>12</v>
      </c>
      <c r="O1469" s="2" t="s">
        <v>34</v>
      </c>
    </row>
    <row r="1470" spans="1:15" x14ac:dyDescent="0.35">
      <c r="A1470" s="4">
        <v>44310</v>
      </c>
      <c r="B1470" s="2" t="s">
        <v>18</v>
      </c>
      <c r="C1470" s="2" t="s">
        <v>114</v>
      </c>
      <c r="D1470" s="2" t="s">
        <v>5</v>
      </c>
      <c r="E1470" s="2" t="s">
        <v>57</v>
      </c>
      <c r="F1470" s="2" t="s">
        <v>4</v>
      </c>
      <c r="G1470" s="2" t="s">
        <v>56</v>
      </c>
      <c r="H1470" s="2">
        <v>2</v>
      </c>
      <c r="I1470" s="2">
        <v>4</v>
      </c>
      <c r="J1470" s="2" t="s">
        <v>28</v>
      </c>
      <c r="K1470" s="2" t="s">
        <v>122</v>
      </c>
      <c r="L1470" s="2" t="s">
        <v>11</v>
      </c>
      <c r="M1470" s="2">
        <v>1</v>
      </c>
      <c r="N1470" s="2" t="s">
        <v>11</v>
      </c>
      <c r="O1470" s="2" t="s">
        <v>33</v>
      </c>
    </row>
    <row r="1471" spans="1:15" x14ac:dyDescent="0.35">
      <c r="A1471" s="4">
        <v>44310</v>
      </c>
      <c r="B1471" s="2" t="s">
        <v>18</v>
      </c>
      <c r="C1471" s="2" t="s">
        <v>114</v>
      </c>
      <c r="D1471" s="2" t="s">
        <v>5</v>
      </c>
      <c r="E1471" s="2" t="s">
        <v>57</v>
      </c>
      <c r="F1471" s="2" t="s">
        <v>4</v>
      </c>
      <c r="G1471" s="2" t="s">
        <v>56</v>
      </c>
      <c r="H1471" s="2">
        <v>2</v>
      </c>
      <c r="I1471" s="2">
        <v>5</v>
      </c>
      <c r="J1471" s="2" t="s">
        <v>28</v>
      </c>
      <c r="K1471" s="2" t="s">
        <v>122</v>
      </c>
      <c r="L1471" s="2" t="s">
        <v>12</v>
      </c>
      <c r="M1471" s="2">
        <v>2</v>
      </c>
      <c r="N1471" s="2" t="s">
        <v>12</v>
      </c>
      <c r="O1471" s="2" t="s">
        <v>33</v>
      </c>
    </row>
    <row r="1472" spans="1:15" hidden="1" x14ac:dyDescent="0.35">
      <c r="A1472" s="4">
        <v>44310</v>
      </c>
      <c r="B1472" s="2" t="s">
        <v>18</v>
      </c>
      <c r="C1472" s="2" t="s">
        <v>114</v>
      </c>
      <c r="D1472" s="2" t="s">
        <v>5</v>
      </c>
      <c r="E1472" s="2" t="s">
        <v>57</v>
      </c>
      <c r="F1472" s="2" t="s">
        <v>4</v>
      </c>
      <c r="G1472" s="2" t="s">
        <v>56</v>
      </c>
      <c r="H1472" s="2">
        <v>2</v>
      </c>
      <c r="I1472" s="2">
        <v>6</v>
      </c>
      <c r="J1472" s="2" t="s">
        <v>28</v>
      </c>
      <c r="K1472" s="2" t="s">
        <v>122</v>
      </c>
      <c r="L1472" s="2" t="s">
        <v>12</v>
      </c>
      <c r="M1472" s="2">
        <v>1</v>
      </c>
      <c r="N1472" s="2" t="s">
        <v>40</v>
      </c>
      <c r="O1472" s="2" t="s">
        <v>40</v>
      </c>
    </row>
    <row r="1473" spans="1:15" x14ac:dyDescent="0.35">
      <c r="A1473" s="4">
        <v>44310</v>
      </c>
      <c r="B1473" s="2" t="s">
        <v>18</v>
      </c>
      <c r="C1473" s="2" t="s">
        <v>114</v>
      </c>
      <c r="D1473" s="2" t="s">
        <v>5</v>
      </c>
      <c r="E1473" s="2" t="s">
        <v>57</v>
      </c>
      <c r="F1473" s="2" t="s">
        <v>4</v>
      </c>
      <c r="G1473" s="2" t="s">
        <v>56</v>
      </c>
      <c r="H1473" s="2">
        <v>2</v>
      </c>
      <c r="I1473" s="2">
        <v>7</v>
      </c>
      <c r="J1473" s="2" t="s">
        <v>28</v>
      </c>
      <c r="K1473" s="2" t="s">
        <v>122</v>
      </c>
      <c r="L1473" s="2" t="s">
        <v>12</v>
      </c>
      <c r="M1473" s="2">
        <v>2</v>
      </c>
      <c r="N1473" s="2" t="s">
        <v>12</v>
      </c>
      <c r="O1473" s="2" t="s">
        <v>33</v>
      </c>
    </row>
    <row r="1474" spans="1:15" x14ac:dyDescent="0.35">
      <c r="A1474" s="4">
        <v>44310</v>
      </c>
      <c r="B1474" s="2" t="s">
        <v>18</v>
      </c>
      <c r="C1474" s="2" t="s">
        <v>114</v>
      </c>
      <c r="D1474" s="2" t="s">
        <v>5</v>
      </c>
      <c r="E1474" s="2" t="s">
        <v>57</v>
      </c>
      <c r="F1474" s="2" t="s">
        <v>4</v>
      </c>
      <c r="G1474" s="2" t="s">
        <v>56</v>
      </c>
      <c r="H1474" s="2">
        <v>2</v>
      </c>
      <c r="I1474" s="2">
        <v>8</v>
      </c>
      <c r="J1474" s="2" t="s">
        <v>28</v>
      </c>
      <c r="K1474" s="2" t="s">
        <v>122</v>
      </c>
      <c r="L1474" s="2" t="s">
        <v>12</v>
      </c>
      <c r="M1474" s="2" t="s">
        <v>39</v>
      </c>
      <c r="N1474" s="2" t="s">
        <v>11</v>
      </c>
      <c r="O1474" s="2" t="s">
        <v>33</v>
      </c>
    </row>
    <row r="1475" spans="1:15" x14ac:dyDescent="0.35">
      <c r="A1475" s="4">
        <v>44310</v>
      </c>
      <c r="B1475" s="2" t="s">
        <v>18</v>
      </c>
      <c r="C1475" s="2" t="s">
        <v>114</v>
      </c>
      <c r="D1475" s="2" t="s">
        <v>5</v>
      </c>
      <c r="E1475" s="2" t="s">
        <v>57</v>
      </c>
      <c r="F1475" s="2" t="s">
        <v>4</v>
      </c>
      <c r="G1475" s="2" t="s">
        <v>56</v>
      </c>
      <c r="H1475" s="2">
        <v>2</v>
      </c>
      <c r="I1475" s="2">
        <v>9</v>
      </c>
      <c r="J1475" s="2" t="s">
        <v>28</v>
      </c>
      <c r="K1475" s="2" t="s">
        <v>122</v>
      </c>
      <c r="L1475" s="2" t="s">
        <v>12</v>
      </c>
      <c r="M1475" s="2">
        <v>2</v>
      </c>
      <c r="N1475" s="2" t="s">
        <v>11</v>
      </c>
      <c r="O1475" s="2" t="s">
        <v>34</v>
      </c>
    </row>
    <row r="1476" spans="1:15" x14ac:dyDescent="0.35">
      <c r="A1476" s="4">
        <v>44310</v>
      </c>
      <c r="B1476" s="2" t="s">
        <v>18</v>
      </c>
      <c r="C1476" s="2" t="s">
        <v>114</v>
      </c>
      <c r="D1476" s="2" t="s">
        <v>5</v>
      </c>
      <c r="E1476" s="2" t="s">
        <v>57</v>
      </c>
      <c r="F1476" s="2" t="s">
        <v>4</v>
      </c>
      <c r="G1476" s="2" t="s">
        <v>56</v>
      </c>
      <c r="H1476" s="2">
        <v>2</v>
      </c>
      <c r="I1476" s="2">
        <v>10</v>
      </c>
      <c r="J1476" s="2" t="s">
        <v>28</v>
      </c>
      <c r="K1476" s="2" t="s">
        <v>122</v>
      </c>
      <c r="L1476" s="2" t="s">
        <v>11</v>
      </c>
      <c r="M1476" s="2">
        <v>1</v>
      </c>
      <c r="N1476" s="2" t="s">
        <v>11</v>
      </c>
      <c r="O1476" s="2" t="s">
        <v>34</v>
      </c>
    </row>
    <row r="1477" spans="1:15" hidden="1" x14ac:dyDescent="0.35">
      <c r="A1477" s="4">
        <v>44310</v>
      </c>
      <c r="B1477" s="2" t="s">
        <v>18</v>
      </c>
      <c r="C1477" s="2" t="s">
        <v>114</v>
      </c>
      <c r="D1477" s="2" t="s">
        <v>5</v>
      </c>
      <c r="E1477" s="2" t="s">
        <v>57</v>
      </c>
      <c r="F1477" s="2" t="s">
        <v>4</v>
      </c>
      <c r="G1477" s="2" t="s">
        <v>56</v>
      </c>
      <c r="H1477" s="2">
        <v>2</v>
      </c>
      <c r="I1477" s="2">
        <v>11</v>
      </c>
      <c r="J1477" s="2" t="s">
        <v>28</v>
      </c>
      <c r="K1477" s="2" t="s">
        <v>122</v>
      </c>
      <c r="L1477" s="2" t="s">
        <v>11</v>
      </c>
      <c r="M1477" s="2">
        <v>2</v>
      </c>
      <c r="N1477" s="2" t="s">
        <v>40</v>
      </c>
      <c r="O1477" s="2" t="s">
        <v>40</v>
      </c>
    </row>
    <row r="1478" spans="1:15" x14ac:dyDescent="0.35">
      <c r="A1478" s="4">
        <v>44310</v>
      </c>
      <c r="B1478" s="2" t="s">
        <v>18</v>
      </c>
      <c r="C1478" s="2" t="s">
        <v>114</v>
      </c>
      <c r="D1478" s="2" t="s">
        <v>5</v>
      </c>
      <c r="E1478" s="2" t="s">
        <v>57</v>
      </c>
      <c r="F1478" s="2" t="s">
        <v>4</v>
      </c>
      <c r="G1478" s="2" t="s">
        <v>56</v>
      </c>
      <c r="H1478" s="2">
        <v>2</v>
      </c>
      <c r="I1478" s="2">
        <v>12</v>
      </c>
      <c r="J1478" s="2" t="s">
        <v>28</v>
      </c>
      <c r="K1478" s="2" t="s">
        <v>122</v>
      </c>
      <c r="L1478" s="2" t="s">
        <v>11</v>
      </c>
      <c r="M1478" s="2">
        <v>2</v>
      </c>
      <c r="N1478" s="2" t="s">
        <v>12</v>
      </c>
      <c r="O1478" s="2" t="s">
        <v>33</v>
      </c>
    </row>
    <row r="1479" spans="1:15" x14ac:dyDescent="0.35">
      <c r="A1479" s="4">
        <v>44310</v>
      </c>
      <c r="B1479" s="2" t="s">
        <v>18</v>
      </c>
      <c r="C1479" s="2" t="s">
        <v>114</v>
      </c>
      <c r="D1479" s="2" t="s">
        <v>5</v>
      </c>
      <c r="E1479" s="2" t="s">
        <v>57</v>
      </c>
      <c r="F1479" s="2" t="s">
        <v>4</v>
      </c>
      <c r="G1479" s="2" t="s">
        <v>56</v>
      </c>
      <c r="H1479" s="2">
        <v>2</v>
      </c>
      <c r="I1479" s="2">
        <v>13</v>
      </c>
      <c r="J1479" s="2" t="s">
        <v>28</v>
      </c>
      <c r="K1479" s="2" t="s">
        <v>122</v>
      </c>
      <c r="L1479" s="2" t="s">
        <v>11</v>
      </c>
      <c r="M1479" s="2">
        <v>1</v>
      </c>
      <c r="N1479" s="2" t="s">
        <v>12</v>
      </c>
      <c r="O1479" s="2" t="s">
        <v>34</v>
      </c>
    </row>
    <row r="1480" spans="1:15" x14ac:dyDescent="0.35">
      <c r="A1480" s="4">
        <v>44310</v>
      </c>
      <c r="B1480" s="2" t="s">
        <v>18</v>
      </c>
      <c r="C1480" s="2" t="s">
        <v>114</v>
      </c>
      <c r="D1480" s="2" t="s">
        <v>5</v>
      </c>
      <c r="E1480" s="2" t="s">
        <v>57</v>
      </c>
      <c r="F1480" s="2" t="s">
        <v>4</v>
      </c>
      <c r="G1480" s="2" t="s">
        <v>56</v>
      </c>
      <c r="H1480" s="2">
        <v>2</v>
      </c>
      <c r="I1480" s="2">
        <v>14</v>
      </c>
      <c r="J1480" s="2" t="s">
        <v>28</v>
      </c>
      <c r="K1480" s="2" t="s">
        <v>122</v>
      </c>
      <c r="L1480" s="2" t="s">
        <v>12</v>
      </c>
      <c r="M1480" s="2">
        <v>1</v>
      </c>
      <c r="N1480" s="2" t="s">
        <v>11</v>
      </c>
      <c r="O1480" s="2" t="s">
        <v>34</v>
      </c>
    </row>
    <row r="1481" spans="1:15" x14ac:dyDescent="0.35">
      <c r="A1481" s="4">
        <v>44310</v>
      </c>
      <c r="B1481" s="2" t="s">
        <v>18</v>
      </c>
      <c r="C1481" s="2" t="s">
        <v>114</v>
      </c>
      <c r="D1481" s="2" t="s">
        <v>5</v>
      </c>
      <c r="E1481" s="2" t="s">
        <v>57</v>
      </c>
      <c r="F1481" s="2" t="s">
        <v>4</v>
      </c>
      <c r="G1481" s="2" t="s">
        <v>56</v>
      </c>
      <c r="H1481" s="2">
        <v>2</v>
      </c>
      <c r="I1481" s="2">
        <v>15</v>
      </c>
      <c r="J1481" s="2" t="s">
        <v>28</v>
      </c>
      <c r="K1481" s="2" t="s">
        <v>122</v>
      </c>
      <c r="L1481" s="2" t="s">
        <v>12</v>
      </c>
      <c r="M1481" s="2">
        <v>2</v>
      </c>
      <c r="N1481" s="2" t="s">
        <v>11</v>
      </c>
      <c r="O1481" s="2" t="s">
        <v>34</v>
      </c>
    </row>
    <row r="1482" spans="1:15" x14ac:dyDescent="0.35">
      <c r="A1482" s="4">
        <v>44310</v>
      </c>
      <c r="B1482" s="2" t="s">
        <v>18</v>
      </c>
      <c r="C1482" s="2" t="s">
        <v>114</v>
      </c>
      <c r="D1482" s="2" t="s">
        <v>5</v>
      </c>
      <c r="E1482" s="2" t="s">
        <v>57</v>
      </c>
      <c r="F1482" s="2" t="s">
        <v>4</v>
      </c>
      <c r="G1482" s="2" t="s">
        <v>56</v>
      </c>
      <c r="H1482" s="2">
        <v>2</v>
      </c>
      <c r="I1482" s="2">
        <v>16</v>
      </c>
      <c r="J1482" s="2" t="s">
        <v>28</v>
      </c>
      <c r="K1482" s="2" t="s">
        <v>122</v>
      </c>
      <c r="L1482" s="2" t="s">
        <v>12</v>
      </c>
      <c r="M1482" s="2">
        <v>2</v>
      </c>
      <c r="N1482" s="2" t="s">
        <v>11</v>
      </c>
      <c r="O1482" s="2" t="s">
        <v>34</v>
      </c>
    </row>
    <row r="1483" spans="1:15" hidden="1" x14ac:dyDescent="0.35">
      <c r="A1483" s="4">
        <v>44310</v>
      </c>
      <c r="B1483" s="2" t="s">
        <v>18</v>
      </c>
      <c r="C1483" s="2" t="s">
        <v>114</v>
      </c>
      <c r="D1483" s="2" t="s">
        <v>5</v>
      </c>
      <c r="E1483" s="2" t="s">
        <v>57</v>
      </c>
      <c r="F1483" s="2" t="s">
        <v>4</v>
      </c>
      <c r="G1483" s="2" t="s">
        <v>56</v>
      </c>
      <c r="H1483" s="2">
        <v>2</v>
      </c>
      <c r="I1483" s="2">
        <v>17</v>
      </c>
      <c r="J1483" s="2" t="s">
        <v>28</v>
      </c>
      <c r="K1483" s="2" t="s">
        <v>122</v>
      </c>
      <c r="L1483" s="2" t="s">
        <v>12</v>
      </c>
      <c r="M1483" s="2">
        <v>1</v>
      </c>
      <c r="N1483" s="2" t="s">
        <v>40</v>
      </c>
      <c r="O1483" s="2" t="s">
        <v>40</v>
      </c>
    </row>
    <row r="1484" spans="1:15" x14ac:dyDescent="0.35">
      <c r="A1484" s="4">
        <v>44310</v>
      </c>
      <c r="B1484" s="2" t="s">
        <v>18</v>
      </c>
      <c r="C1484" s="2" t="s">
        <v>114</v>
      </c>
      <c r="D1484" s="2" t="s">
        <v>5</v>
      </c>
      <c r="E1484" s="2" t="s">
        <v>57</v>
      </c>
      <c r="F1484" s="2" t="s">
        <v>4</v>
      </c>
      <c r="G1484" s="2" t="s">
        <v>56</v>
      </c>
      <c r="H1484" s="2">
        <v>2</v>
      </c>
      <c r="I1484" s="2">
        <v>18</v>
      </c>
      <c r="J1484" s="2" t="s">
        <v>28</v>
      </c>
      <c r="K1484" s="2" t="s">
        <v>122</v>
      </c>
      <c r="L1484" s="2" t="s">
        <v>12</v>
      </c>
      <c r="M1484" s="2">
        <v>2</v>
      </c>
      <c r="N1484" s="2" t="s">
        <v>11</v>
      </c>
      <c r="O1484" s="2" t="s">
        <v>33</v>
      </c>
    </row>
    <row r="1485" spans="1:15" x14ac:dyDescent="0.35">
      <c r="A1485" s="4">
        <v>44310</v>
      </c>
      <c r="B1485" s="2" t="s">
        <v>18</v>
      </c>
      <c r="C1485" s="2" t="s">
        <v>114</v>
      </c>
      <c r="D1485" s="2" t="s">
        <v>5</v>
      </c>
      <c r="E1485" s="2" t="s">
        <v>57</v>
      </c>
      <c r="F1485" s="2" t="s">
        <v>4</v>
      </c>
      <c r="G1485" s="2" t="s">
        <v>56</v>
      </c>
      <c r="H1485" s="2">
        <v>2</v>
      </c>
      <c r="I1485" s="2">
        <v>19</v>
      </c>
      <c r="J1485" s="2" t="s">
        <v>28</v>
      </c>
      <c r="K1485" s="2" t="s">
        <v>122</v>
      </c>
      <c r="L1485" s="2" t="s">
        <v>11</v>
      </c>
      <c r="M1485" s="2">
        <v>1</v>
      </c>
      <c r="N1485" s="2" t="s">
        <v>11</v>
      </c>
      <c r="O1485" s="2" t="s">
        <v>35</v>
      </c>
    </row>
    <row r="1486" spans="1:15" x14ac:dyDescent="0.35">
      <c r="A1486" s="4">
        <v>44310</v>
      </c>
      <c r="B1486" s="2" t="s">
        <v>18</v>
      </c>
      <c r="C1486" s="2" t="s">
        <v>114</v>
      </c>
      <c r="D1486" s="2" t="s">
        <v>5</v>
      </c>
      <c r="E1486" s="2" t="s">
        <v>57</v>
      </c>
      <c r="F1486" s="2" t="s">
        <v>4</v>
      </c>
      <c r="G1486" s="2" t="s">
        <v>56</v>
      </c>
      <c r="H1486" s="2">
        <v>2</v>
      </c>
      <c r="I1486" s="2">
        <v>20</v>
      </c>
      <c r="J1486" s="2" t="s">
        <v>28</v>
      </c>
      <c r="K1486" s="2" t="s">
        <v>122</v>
      </c>
      <c r="L1486" s="2" t="s">
        <v>11</v>
      </c>
      <c r="M1486" s="2">
        <v>2</v>
      </c>
      <c r="N1486" s="2" t="s">
        <v>12</v>
      </c>
      <c r="O1486" s="2" t="s">
        <v>34</v>
      </c>
    </row>
    <row r="1487" spans="1:15" x14ac:dyDescent="0.35">
      <c r="A1487" s="4">
        <v>44310</v>
      </c>
      <c r="B1487" s="2" t="s">
        <v>18</v>
      </c>
      <c r="C1487" s="2" t="s">
        <v>114</v>
      </c>
      <c r="D1487" s="2" t="s">
        <v>5</v>
      </c>
      <c r="E1487" s="2" t="s">
        <v>57</v>
      </c>
      <c r="F1487" s="2" t="s">
        <v>4</v>
      </c>
      <c r="G1487" s="2" t="s">
        <v>56</v>
      </c>
      <c r="H1487" s="2">
        <v>3</v>
      </c>
      <c r="I1487" s="2">
        <v>1</v>
      </c>
      <c r="J1487" s="2" t="s">
        <v>28</v>
      </c>
      <c r="K1487" s="2" t="s">
        <v>122</v>
      </c>
      <c r="L1487" s="2" t="s">
        <v>11</v>
      </c>
      <c r="M1487" s="2">
        <v>2</v>
      </c>
      <c r="N1487" s="2" t="s">
        <v>11</v>
      </c>
      <c r="O1487" s="2" t="s">
        <v>33</v>
      </c>
    </row>
    <row r="1488" spans="1:15" x14ac:dyDescent="0.35">
      <c r="A1488" s="4">
        <v>44310</v>
      </c>
      <c r="B1488" s="2" t="s">
        <v>18</v>
      </c>
      <c r="C1488" s="2" t="s">
        <v>114</v>
      </c>
      <c r="D1488" s="2" t="s">
        <v>5</v>
      </c>
      <c r="E1488" s="2" t="s">
        <v>57</v>
      </c>
      <c r="F1488" s="2" t="s">
        <v>4</v>
      </c>
      <c r="G1488" s="2" t="s">
        <v>56</v>
      </c>
      <c r="H1488" s="2">
        <v>3</v>
      </c>
      <c r="I1488" s="2">
        <v>2</v>
      </c>
      <c r="J1488" s="2" t="s">
        <v>28</v>
      </c>
      <c r="K1488" s="2" t="s">
        <v>122</v>
      </c>
      <c r="L1488" s="2" t="s">
        <v>11</v>
      </c>
      <c r="M1488" s="2">
        <v>2</v>
      </c>
      <c r="N1488" s="2" t="s">
        <v>11</v>
      </c>
      <c r="O1488" s="2" t="s">
        <v>33</v>
      </c>
    </row>
    <row r="1489" spans="1:15" x14ac:dyDescent="0.35">
      <c r="A1489" s="4">
        <v>44310</v>
      </c>
      <c r="B1489" s="2" t="s">
        <v>18</v>
      </c>
      <c r="C1489" s="2" t="s">
        <v>114</v>
      </c>
      <c r="D1489" s="2" t="s">
        <v>5</v>
      </c>
      <c r="E1489" s="2" t="s">
        <v>57</v>
      </c>
      <c r="F1489" s="2" t="s">
        <v>4</v>
      </c>
      <c r="G1489" s="2" t="s">
        <v>56</v>
      </c>
      <c r="H1489" s="2">
        <v>3</v>
      </c>
      <c r="I1489" s="2">
        <v>3</v>
      </c>
      <c r="J1489" s="2" t="s">
        <v>28</v>
      </c>
      <c r="K1489" s="2" t="s">
        <v>122</v>
      </c>
      <c r="L1489" s="2" t="s">
        <v>11</v>
      </c>
      <c r="M1489" s="2">
        <v>1</v>
      </c>
      <c r="N1489" s="2" t="s">
        <v>11</v>
      </c>
      <c r="O1489" s="2" t="s">
        <v>33</v>
      </c>
    </row>
    <row r="1490" spans="1:15" x14ac:dyDescent="0.35">
      <c r="A1490" s="4">
        <v>44310</v>
      </c>
      <c r="B1490" s="2" t="s">
        <v>18</v>
      </c>
      <c r="C1490" s="2" t="s">
        <v>114</v>
      </c>
      <c r="D1490" s="2" t="s">
        <v>5</v>
      </c>
      <c r="E1490" s="2" t="s">
        <v>57</v>
      </c>
      <c r="F1490" s="2" t="s">
        <v>4</v>
      </c>
      <c r="G1490" s="2" t="s">
        <v>56</v>
      </c>
      <c r="H1490" s="2">
        <v>3</v>
      </c>
      <c r="I1490" s="2">
        <v>4</v>
      </c>
      <c r="J1490" s="2" t="s">
        <v>28</v>
      </c>
      <c r="K1490" s="2" t="s">
        <v>122</v>
      </c>
      <c r="L1490" s="2" t="s">
        <v>11</v>
      </c>
      <c r="M1490" s="2">
        <v>1</v>
      </c>
      <c r="N1490" s="2" t="s">
        <v>12</v>
      </c>
      <c r="O1490" s="2" t="s">
        <v>34</v>
      </c>
    </row>
    <row r="1491" spans="1:15" x14ac:dyDescent="0.35">
      <c r="A1491" s="4">
        <v>44310</v>
      </c>
      <c r="B1491" s="2" t="s">
        <v>18</v>
      </c>
      <c r="C1491" s="2" t="s">
        <v>114</v>
      </c>
      <c r="D1491" s="2" t="s">
        <v>5</v>
      </c>
      <c r="E1491" s="2" t="s">
        <v>57</v>
      </c>
      <c r="F1491" s="2" t="s">
        <v>4</v>
      </c>
      <c r="G1491" s="2" t="s">
        <v>56</v>
      </c>
      <c r="H1491" s="2">
        <v>3</v>
      </c>
      <c r="I1491" s="2">
        <v>5</v>
      </c>
      <c r="J1491" s="2" t="s">
        <v>28</v>
      </c>
      <c r="K1491" s="2" t="s">
        <v>122</v>
      </c>
      <c r="L1491" s="2" t="s">
        <v>12</v>
      </c>
      <c r="M1491" s="2">
        <v>1</v>
      </c>
      <c r="N1491" s="2" t="s">
        <v>12</v>
      </c>
      <c r="O1491" s="2" t="s">
        <v>35</v>
      </c>
    </row>
    <row r="1492" spans="1:15" x14ac:dyDescent="0.35">
      <c r="A1492" s="4">
        <v>44310</v>
      </c>
      <c r="B1492" s="2" t="s">
        <v>18</v>
      </c>
      <c r="C1492" s="2" t="s">
        <v>114</v>
      </c>
      <c r="D1492" s="2" t="s">
        <v>5</v>
      </c>
      <c r="E1492" s="2" t="s">
        <v>57</v>
      </c>
      <c r="F1492" s="2" t="s">
        <v>4</v>
      </c>
      <c r="G1492" s="2" t="s">
        <v>56</v>
      </c>
      <c r="H1492" s="2">
        <v>3</v>
      </c>
      <c r="I1492" s="2">
        <v>6</v>
      </c>
      <c r="J1492" s="2" t="s">
        <v>28</v>
      </c>
      <c r="K1492" s="2" t="s">
        <v>122</v>
      </c>
      <c r="L1492" s="2" t="s">
        <v>12</v>
      </c>
      <c r="M1492" s="2">
        <v>2</v>
      </c>
      <c r="N1492" s="2" t="s">
        <v>11</v>
      </c>
      <c r="O1492" s="2" t="s">
        <v>33</v>
      </c>
    </row>
    <row r="1493" spans="1:15" x14ac:dyDescent="0.35">
      <c r="A1493" s="4">
        <v>44310</v>
      </c>
      <c r="B1493" s="2" t="s">
        <v>18</v>
      </c>
      <c r="C1493" s="2" t="s">
        <v>114</v>
      </c>
      <c r="D1493" s="2" t="s">
        <v>5</v>
      </c>
      <c r="E1493" s="2" t="s">
        <v>57</v>
      </c>
      <c r="F1493" s="2" t="s">
        <v>4</v>
      </c>
      <c r="G1493" s="2" t="s">
        <v>56</v>
      </c>
      <c r="H1493" s="2">
        <v>3</v>
      </c>
      <c r="I1493" s="2">
        <v>7</v>
      </c>
      <c r="J1493" s="2" t="s">
        <v>28</v>
      </c>
      <c r="K1493" s="2" t="s">
        <v>122</v>
      </c>
      <c r="L1493" s="2" t="s">
        <v>12</v>
      </c>
      <c r="M1493" s="2">
        <v>2</v>
      </c>
      <c r="N1493" s="2" t="s">
        <v>12</v>
      </c>
      <c r="O1493" s="2" t="s">
        <v>33</v>
      </c>
    </row>
    <row r="1494" spans="1:15" x14ac:dyDescent="0.35">
      <c r="A1494" s="4">
        <v>44310</v>
      </c>
      <c r="B1494" s="2" t="s">
        <v>18</v>
      </c>
      <c r="C1494" s="2" t="s">
        <v>114</v>
      </c>
      <c r="D1494" s="2" t="s">
        <v>5</v>
      </c>
      <c r="E1494" s="2" t="s">
        <v>57</v>
      </c>
      <c r="F1494" s="2" t="s">
        <v>4</v>
      </c>
      <c r="G1494" s="2" t="s">
        <v>56</v>
      </c>
      <c r="H1494" s="2">
        <v>3</v>
      </c>
      <c r="I1494" s="2">
        <v>8</v>
      </c>
      <c r="J1494" s="2" t="s">
        <v>28</v>
      </c>
      <c r="K1494" s="2" t="s">
        <v>122</v>
      </c>
      <c r="L1494" s="2" t="s">
        <v>12</v>
      </c>
      <c r="M1494" s="2">
        <v>2</v>
      </c>
      <c r="N1494" s="2" t="s">
        <v>12</v>
      </c>
      <c r="O1494" s="2" t="s">
        <v>33</v>
      </c>
    </row>
    <row r="1495" spans="1:15" x14ac:dyDescent="0.35">
      <c r="A1495" s="4">
        <v>44310</v>
      </c>
      <c r="B1495" s="2" t="s">
        <v>18</v>
      </c>
      <c r="C1495" s="2" t="s">
        <v>114</v>
      </c>
      <c r="D1495" s="2" t="s">
        <v>5</v>
      </c>
      <c r="E1495" s="2" t="s">
        <v>57</v>
      </c>
      <c r="F1495" s="2" t="s">
        <v>4</v>
      </c>
      <c r="G1495" s="2" t="s">
        <v>56</v>
      </c>
      <c r="H1495" s="2">
        <v>3</v>
      </c>
      <c r="I1495" s="2">
        <v>9</v>
      </c>
      <c r="J1495" s="2" t="s">
        <v>28</v>
      </c>
      <c r="K1495" s="2" t="s">
        <v>122</v>
      </c>
      <c r="L1495" s="2" t="s">
        <v>11</v>
      </c>
      <c r="M1495" s="2">
        <v>2</v>
      </c>
      <c r="N1495" s="2" t="s">
        <v>11</v>
      </c>
      <c r="O1495" s="2" t="s">
        <v>33</v>
      </c>
    </row>
    <row r="1496" spans="1:15" x14ac:dyDescent="0.35">
      <c r="A1496" s="4">
        <v>44310</v>
      </c>
      <c r="B1496" s="2" t="s">
        <v>18</v>
      </c>
      <c r="C1496" s="2" t="s">
        <v>114</v>
      </c>
      <c r="D1496" s="2" t="s">
        <v>5</v>
      </c>
      <c r="E1496" s="2" t="s">
        <v>57</v>
      </c>
      <c r="F1496" s="2" t="s">
        <v>4</v>
      </c>
      <c r="G1496" s="2" t="s">
        <v>56</v>
      </c>
      <c r="H1496" s="2">
        <v>3</v>
      </c>
      <c r="I1496" s="2">
        <v>10</v>
      </c>
      <c r="J1496" s="2" t="s">
        <v>28</v>
      </c>
      <c r="K1496" s="2" t="s">
        <v>122</v>
      </c>
      <c r="L1496" s="2" t="s">
        <v>11</v>
      </c>
      <c r="M1496" s="2">
        <v>2</v>
      </c>
      <c r="N1496" s="2" t="s">
        <v>11</v>
      </c>
      <c r="O1496" s="2" t="s">
        <v>33</v>
      </c>
    </row>
    <row r="1497" spans="1:15" x14ac:dyDescent="0.35">
      <c r="A1497" s="4">
        <v>44310</v>
      </c>
      <c r="B1497" s="2" t="s">
        <v>18</v>
      </c>
      <c r="C1497" s="2" t="s">
        <v>114</v>
      </c>
      <c r="D1497" s="2" t="s">
        <v>5</v>
      </c>
      <c r="E1497" s="2" t="s">
        <v>57</v>
      </c>
      <c r="F1497" s="2" t="s">
        <v>4</v>
      </c>
      <c r="G1497" s="2" t="s">
        <v>56</v>
      </c>
      <c r="H1497" s="2">
        <v>3</v>
      </c>
      <c r="I1497" s="2">
        <v>11</v>
      </c>
      <c r="J1497" s="2" t="s">
        <v>28</v>
      </c>
      <c r="K1497" s="2" t="s">
        <v>122</v>
      </c>
      <c r="L1497" s="2" t="s">
        <v>11</v>
      </c>
      <c r="M1497" s="2">
        <v>2</v>
      </c>
      <c r="N1497" s="2" t="s">
        <v>11</v>
      </c>
      <c r="O1497" s="2" t="s">
        <v>33</v>
      </c>
    </row>
    <row r="1498" spans="1:15" x14ac:dyDescent="0.35">
      <c r="A1498" s="4">
        <v>44310</v>
      </c>
      <c r="B1498" s="2" t="s">
        <v>18</v>
      </c>
      <c r="C1498" s="2" t="s">
        <v>114</v>
      </c>
      <c r="D1498" s="2" t="s">
        <v>5</v>
      </c>
      <c r="E1498" s="2" t="s">
        <v>57</v>
      </c>
      <c r="F1498" s="2" t="s">
        <v>4</v>
      </c>
      <c r="G1498" s="2" t="s">
        <v>56</v>
      </c>
      <c r="H1498" s="2">
        <v>3</v>
      </c>
      <c r="I1498" s="2">
        <v>12</v>
      </c>
      <c r="J1498" s="2" t="s">
        <v>28</v>
      </c>
      <c r="K1498" s="2" t="s">
        <v>122</v>
      </c>
      <c r="L1498" s="2" t="s">
        <v>11</v>
      </c>
      <c r="M1498" s="2">
        <v>1</v>
      </c>
      <c r="N1498" s="2" t="s">
        <v>11</v>
      </c>
      <c r="O1498" s="2" t="s">
        <v>33</v>
      </c>
    </row>
    <row r="1499" spans="1:15" x14ac:dyDescent="0.35">
      <c r="A1499" s="4">
        <v>44310</v>
      </c>
      <c r="B1499" s="2" t="s">
        <v>18</v>
      </c>
      <c r="C1499" s="2" t="s">
        <v>114</v>
      </c>
      <c r="D1499" s="2" t="s">
        <v>5</v>
      </c>
      <c r="E1499" s="2" t="s">
        <v>57</v>
      </c>
      <c r="F1499" s="2" t="s">
        <v>4</v>
      </c>
      <c r="G1499" s="2" t="s">
        <v>56</v>
      </c>
      <c r="H1499" s="2">
        <v>3</v>
      </c>
      <c r="I1499" s="2">
        <v>13</v>
      </c>
      <c r="J1499" s="2" t="s">
        <v>28</v>
      </c>
      <c r="K1499" s="2" t="s">
        <v>122</v>
      </c>
      <c r="L1499" s="2" t="s">
        <v>12</v>
      </c>
      <c r="M1499" s="2" t="s">
        <v>39</v>
      </c>
      <c r="N1499" s="2" t="s">
        <v>11</v>
      </c>
      <c r="O1499" s="2" t="s">
        <v>33</v>
      </c>
    </row>
    <row r="1500" spans="1:15" x14ac:dyDescent="0.35">
      <c r="A1500" s="4">
        <v>44310</v>
      </c>
      <c r="B1500" s="2" t="s">
        <v>18</v>
      </c>
      <c r="C1500" s="2" t="s">
        <v>114</v>
      </c>
      <c r="D1500" s="2" t="s">
        <v>5</v>
      </c>
      <c r="E1500" s="2" t="s">
        <v>57</v>
      </c>
      <c r="F1500" s="2" t="s">
        <v>4</v>
      </c>
      <c r="G1500" s="2" t="s">
        <v>56</v>
      </c>
      <c r="H1500" s="2">
        <v>3</v>
      </c>
      <c r="I1500" s="2">
        <v>14</v>
      </c>
      <c r="J1500" s="2" t="s">
        <v>28</v>
      </c>
      <c r="K1500" s="2" t="s">
        <v>122</v>
      </c>
      <c r="L1500" s="2" t="s">
        <v>12</v>
      </c>
      <c r="M1500" s="2">
        <v>2</v>
      </c>
      <c r="N1500" s="2" t="s">
        <v>11</v>
      </c>
      <c r="O1500" s="2" t="s">
        <v>33</v>
      </c>
    </row>
    <row r="1501" spans="1:15" x14ac:dyDescent="0.35">
      <c r="A1501" s="4">
        <v>44310</v>
      </c>
      <c r="B1501" s="2" t="s">
        <v>18</v>
      </c>
      <c r="C1501" s="2" t="s">
        <v>114</v>
      </c>
      <c r="D1501" s="2" t="s">
        <v>5</v>
      </c>
      <c r="E1501" s="2" t="s">
        <v>57</v>
      </c>
      <c r="F1501" s="2" t="s">
        <v>4</v>
      </c>
      <c r="G1501" s="2" t="s">
        <v>56</v>
      </c>
      <c r="H1501" s="2">
        <v>3</v>
      </c>
      <c r="I1501" s="2">
        <v>15</v>
      </c>
      <c r="J1501" s="2" t="s">
        <v>28</v>
      </c>
      <c r="K1501" s="2" t="s">
        <v>122</v>
      </c>
      <c r="L1501" s="2" t="s">
        <v>12</v>
      </c>
      <c r="M1501" s="2">
        <v>2</v>
      </c>
      <c r="N1501" s="2" t="s">
        <v>12</v>
      </c>
      <c r="O1501" s="2" t="s">
        <v>33</v>
      </c>
    </row>
    <row r="1502" spans="1:15" x14ac:dyDescent="0.35">
      <c r="A1502" s="4">
        <v>44310</v>
      </c>
      <c r="B1502" s="2" t="s">
        <v>18</v>
      </c>
      <c r="C1502" s="2" t="s">
        <v>114</v>
      </c>
      <c r="D1502" s="2" t="s">
        <v>5</v>
      </c>
      <c r="E1502" s="2" t="s">
        <v>57</v>
      </c>
      <c r="F1502" s="2" t="s">
        <v>4</v>
      </c>
      <c r="G1502" s="2" t="s">
        <v>56</v>
      </c>
      <c r="H1502" s="2">
        <v>3</v>
      </c>
      <c r="I1502" s="2">
        <v>16</v>
      </c>
      <c r="J1502" s="2" t="s">
        <v>28</v>
      </c>
      <c r="K1502" s="2" t="s">
        <v>122</v>
      </c>
      <c r="L1502" s="2" t="s">
        <v>12</v>
      </c>
      <c r="M1502" s="2">
        <v>1</v>
      </c>
      <c r="N1502" s="2" t="s">
        <v>12</v>
      </c>
      <c r="O1502" s="2" t="s">
        <v>33</v>
      </c>
    </row>
    <row r="1503" spans="1:15" x14ac:dyDescent="0.35">
      <c r="A1503" s="4">
        <v>44310</v>
      </c>
      <c r="B1503" s="2" t="s">
        <v>18</v>
      </c>
      <c r="C1503" s="2" t="s">
        <v>114</v>
      </c>
      <c r="D1503" s="2" t="s">
        <v>5</v>
      </c>
      <c r="E1503" s="2" t="s">
        <v>57</v>
      </c>
      <c r="F1503" s="2" t="s">
        <v>4</v>
      </c>
      <c r="G1503" s="2" t="s">
        <v>56</v>
      </c>
      <c r="H1503" s="2">
        <v>3</v>
      </c>
      <c r="I1503" s="2">
        <v>17</v>
      </c>
      <c r="J1503" s="2" t="s">
        <v>28</v>
      </c>
      <c r="K1503" s="2" t="s">
        <v>122</v>
      </c>
      <c r="L1503" s="2" t="s">
        <v>11</v>
      </c>
      <c r="M1503" s="2">
        <v>2</v>
      </c>
      <c r="N1503" s="2" t="s">
        <v>12</v>
      </c>
      <c r="O1503" s="2" t="s">
        <v>35</v>
      </c>
    </row>
    <row r="1504" spans="1:15" x14ac:dyDescent="0.35">
      <c r="A1504" s="4">
        <v>44310</v>
      </c>
      <c r="B1504" s="2" t="s">
        <v>18</v>
      </c>
      <c r="C1504" s="2" t="s">
        <v>114</v>
      </c>
      <c r="D1504" s="2" t="s">
        <v>5</v>
      </c>
      <c r="E1504" s="2" t="s">
        <v>57</v>
      </c>
      <c r="F1504" s="2" t="s">
        <v>4</v>
      </c>
      <c r="G1504" s="2" t="s">
        <v>56</v>
      </c>
      <c r="H1504" s="2">
        <v>3</v>
      </c>
      <c r="I1504" s="2">
        <v>18</v>
      </c>
      <c r="J1504" s="2" t="s">
        <v>28</v>
      </c>
      <c r="K1504" s="2" t="s">
        <v>122</v>
      </c>
      <c r="L1504" s="2" t="s">
        <v>11</v>
      </c>
      <c r="M1504" s="2">
        <v>2</v>
      </c>
      <c r="N1504" s="2" t="s">
        <v>12</v>
      </c>
      <c r="O1504" s="2" t="s">
        <v>35</v>
      </c>
    </row>
    <row r="1505" spans="1:15" x14ac:dyDescent="0.35">
      <c r="A1505" s="4">
        <v>44310</v>
      </c>
      <c r="B1505" s="2" t="s">
        <v>18</v>
      </c>
      <c r="C1505" s="2" t="s">
        <v>114</v>
      </c>
      <c r="D1505" s="2" t="s">
        <v>5</v>
      </c>
      <c r="E1505" s="2" t="s">
        <v>57</v>
      </c>
      <c r="F1505" s="2" t="s">
        <v>4</v>
      </c>
      <c r="G1505" s="2" t="s">
        <v>56</v>
      </c>
      <c r="H1505" s="2">
        <v>3</v>
      </c>
      <c r="I1505" s="2">
        <v>19</v>
      </c>
      <c r="J1505" s="2" t="s">
        <v>28</v>
      </c>
      <c r="K1505" s="2" t="s">
        <v>122</v>
      </c>
      <c r="L1505" s="2" t="s">
        <v>11</v>
      </c>
      <c r="M1505" s="2">
        <v>2</v>
      </c>
      <c r="N1505" s="2" t="s">
        <v>12</v>
      </c>
      <c r="O1505" s="2" t="s">
        <v>33</v>
      </c>
    </row>
    <row r="1506" spans="1:15" x14ac:dyDescent="0.35">
      <c r="A1506" s="4">
        <v>44310</v>
      </c>
      <c r="B1506" s="2" t="s">
        <v>18</v>
      </c>
      <c r="C1506" s="2" t="s">
        <v>114</v>
      </c>
      <c r="D1506" s="2" t="s">
        <v>5</v>
      </c>
      <c r="E1506" s="2" t="s">
        <v>57</v>
      </c>
      <c r="F1506" s="2" t="s">
        <v>4</v>
      </c>
      <c r="G1506" s="2" t="s">
        <v>56</v>
      </c>
      <c r="H1506" s="2">
        <v>3</v>
      </c>
      <c r="I1506" s="2">
        <v>20</v>
      </c>
      <c r="J1506" s="2" t="s">
        <v>28</v>
      </c>
      <c r="K1506" s="2" t="s">
        <v>122</v>
      </c>
      <c r="L1506" s="2" t="s">
        <v>11</v>
      </c>
      <c r="M1506" s="2">
        <v>2</v>
      </c>
      <c r="N1506" s="2" t="s">
        <v>11</v>
      </c>
      <c r="O1506" s="2" t="s">
        <v>33</v>
      </c>
    </row>
    <row r="1507" spans="1:15" x14ac:dyDescent="0.35">
      <c r="A1507" s="4">
        <v>44310</v>
      </c>
      <c r="B1507" s="2" t="s">
        <v>18</v>
      </c>
      <c r="C1507" s="2" t="s">
        <v>114</v>
      </c>
      <c r="D1507" s="2" t="s">
        <v>5</v>
      </c>
      <c r="E1507" s="2" t="s">
        <v>57</v>
      </c>
      <c r="F1507" s="2" t="s">
        <v>4</v>
      </c>
      <c r="G1507" s="2" t="s">
        <v>56</v>
      </c>
      <c r="H1507" s="2">
        <v>3</v>
      </c>
      <c r="I1507" s="2">
        <v>21</v>
      </c>
      <c r="J1507" s="2" t="s">
        <v>28</v>
      </c>
      <c r="K1507" s="2" t="s">
        <v>122</v>
      </c>
      <c r="L1507" s="2" t="s">
        <v>12</v>
      </c>
      <c r="M1507" s="2">
        <v>1</v>
      </c>
      <c r="N1507" s="2" t="s">
        <v>12</v>
      </c>
      <c r="O1507" s="2" t="s">
        <v>34</v>
      </c>
    </row>
    <row r="1508" spans="1:15" x14ac:dyDescent="0.35">
      <c r="A1508" s="4">
        <v>44310</v>
      </c>
      <c r="B1508" s="2" t="s">
        <v>18</v>
      </c>
      <c r="C1508" s="2" t="s">
        <v>114</v>
      </c>
      <c r="D1508" s="2" t="s">
        <v>5</v>
      </c>
      <c r="E1508" s="2" t="s">
        <v>57</v>
      </c>
      <c r="F1508" s="2" t="s">
        <v>4</v>
      </c>
      <c r="G1508" s="2" t="s">
        <v>56</v>
      </c>
      <c r="H1508" s="2">
        <v>3</v>
      </c>
      <c r="I1508" s="2">
        <v>22</v>
      </c>
      <c r="J1508" s="2" t="s">
        <v>28</v>
      </c>
      <c r="K1508" s="2" t="s">
        <v>122</v>
      </c>
      <c r="L1508" s="2" t="s">
        <v>12</v>
      </c>
      <c r="M1508" s="2">
        <v>1</v>
      </c>
      <c r="N1508" s="2" t="s">
        <v>12</v>
      </c>
      <c r="O1508" s="2" t="s">
        <v>33</v>
      </c>
    </row>
    <row r="1509" spans="1:15" x14ac:dyDescent="0.35">
      <c r="A1509" s="4">
        <v>44310</v>
      </c>
      <c r="B1509" s="2" t="s">
        <v>18</v>
      </c>
      <c r="C1509" s="2" t="s">
        <v>114</v>
      </c>
      <c r="D1509" s="2" t="s">
        <v>5</v>
      </c>
      <c r="E1509" s="2" t="s">
        <v>57</v>
      </c>
      <c r="F1509" s="2" t="s">
        <v>4</v>
      </c>
      <c r="G1509" s="2" t="s">
        <v>56</v>
      </c>
      <c r="H1509" s="2">
        <v>3</v>
      </c>
      <c r="I1509" s="2">
        <v>23</v>
      </c>
      <c r="J1509" s="2" t="s">
        <v>28</v>
      </c>
      <c r="K1509" s="2" t="s">
        <v>122</v>
      </c>
      <c r="L1509" s="2" t="s">
        <v>12</v>
      </c>
      <c r="M1509" s="2">
        <v>2</v>
      </c>
      <c r="N1509" s="2" t="s">
        <v>12</v>
      </c>
      <c r="O1509" s="2" t="s">
        <v>33</v>
      </c>
    </row>
    <row r="1510" spans="1:15" x14ac:dyDescent="0.35">
      <c r="A1510" s="4">
        <v>44310</v>
      </c>
      <c r="B1510" s="2" t="s">
        <v>18</v>
      </c>
      <c r="C1510" s="2" t="s">
        <v>114</v>
      </c>
      <c r="D1510" s="2" t="s">
        <v>5</v>
      </c>
      <c r="E1510" s="2" t="s">
        <v>57</v>
      </c>
      <c r="F1510" s="2" t="s">
        <v>4</v>
      </c>
      <c r="G1510" s="2" t="s">
        <v>56</v>
      </c>
      <c r="H1510" s="2">
        <v>3</v>
      </c>
      <c r="I1510" s="2">
        <v>24</v>
      </c>
      <c r="J1510" s="2" t="s">
        <v>28</v>
      </c>
      <c r="K1510" s="2" t="s">
        <v>122</v>
      </c>
      <c r="L1510" s="2" t="s">
        <v>12</v>
      </c>
      <c r="M1510" s="2">
        <v>1</v>
      </c>
      <c r="N1510" s="2" t="s">
        <v>12</v>
      </c>
      <c r="O1510" s="2" t="s">
        <v>34</v>
      </c>
    </row>
    <row r="1511" spans="1:15" x14ac:dyDescent="0.35">
      <c r="A1511" s="4">
        <v>44310</v>
      </c>
      <c r="B1511" s="2" t="s">
        <v>18</v>
      </c>
      <c r="C1511" s="2" t="s">
        <v>114</v>
      </c>
      <c r="D1511" s="2" t="s">
        <v>5</v>
      </c>
      <c r="E1511" s="2" t="s">
        <v>57</v>
      </c>
      <c r="F1511" s="2" t="s">
        <v>4</v>
      </c>
      <c r="G1511" s="2" t="s">
        <v>55</v>
      </c>
      <c r="H1511" s="2">
        <v>1</v>
      </c>
      <c r="I1511" s="2">
        <v>1</v>
      </c>
      <c r="J1511" s="2" t="s">
        <v>28</v>
      </c>
      <c r="K1511" s="2" t="s">
        <v>78</v>
      </c>
      <c r="L1511" s="2" t="s">
        <v>11</v>
      </c>
      <c r="M1511" s="2">
        <v>2</v>
      </c>
      <c r="N1511" s="2" t="s">
        <v>12</v>
      </c>
      <c r="O1511" s="2" t="s">
        <v>35</v>
      </c>
    </row>
    <row r="1512" spans="1:15" x14ac:dyDescent="0.35">
      <c r="A1512" s="4">
        <v>44310</v>
      </c>
      <c r="B1512" s="2" t="s">
        <v>18</v>
      </c>
      <c r="C1512" s="2" t="s">
        <v>114</v>
      </c>
      <c r="D1512" s="2" t="s">
        <v>5</v>
      </c>
      <c r="E1512" s="2" t="s">
        <v>57</v>
      </c>
      <c r="F1512" s="2" t="s">
        <v>4</v>
      </c>
      <c r="G1512" s="2" t="s">
        <v>55</v>
      </c>
      <c r="H1512" s="2">
        <v>1</v>
      </c>
      <c r="I1512" s="2">
        <v>2</v>
      </c>
      <c r="J1512" s="2" t="s">
        <v>28</v>
      </c>
      <c r="K1512" s="2" t="s">
        <v>78</v>
      </c>
      <c r="L1512" s="2" t="s">
        <v>11</v>
      </c>
      <c r="M1512" s="2" t="s">
        <v>39</v>
      </c>
      <c r="N1512" s="2" t="s">
        <v>12</v>
      </c>
      <c r="O1512" s="2" t="s">
        <v>33</v>
      </c>
    </row>
    <row r="1513" spans="1:15" x14ac:dyDescent="0.35">
      <c r="A1513" s="4">
        <v>44310</v>
      </c>
      <c r="B1513" s="2" t="s">
        <v>18</v>
      </c>
      <c r="C1513" s="2" t="s">
        <v>114</v>
      </c>
      <c r="D1513" s="2" t="s">
        <v>5</v>
      </c>
      <c r="E1513" s="2" t="s">
        <v>57</v>
      </c>
      <c r="F1513" s="2" t="s">
        <v>4</v>
      </c>
      <c r="G1513" s="2" t="s">
        <v>55</v>
      </c>
      <c r="H1513" s="2">
        <v>1</v>
      </c>
      <c r="I1513" s="2">
        <v>3</v>
      </c>
      <c r="J1513" s="2" t="s">
        <v>28</v>
      </c>
      <c r="K1513" s="2" t="s">
        <v>78</v>
      </c>
      <c r="L1513" s="2" t="s">
        <v>11</v>
      </c>
      <c r="M1513" s="2">
        <v>1</v>
      </c>
      <c r="N1513" s="2" t="s">
        <v>11</v>
      </c>
      <c r="O1513" s="2" t="s">
        <v>35</v>
      </c>
    </row>
    <row r="1514" spans="1:15" hidden="1" x14ac:dyDescent="0.35">
      <c r="A1514" s="4">
        <v>44310</v>
      </c>
      <c r="B1514" s="2" t="s">
        <v>18</v>
      </c>
      <c r="C1514" s="2" t="s">
        <v>114</v>
      </c>
      <c r="D1514" s="2" t="s">
        <v>5</v>
      </c>
      <c r="E1514" s="2" t="s">
        <v>57</v>
      </c>
      <c r="F1514" s="2" t="s">
        <v>4</v>
      </c>
      <c r="G1514" s="2" t="s">
        <v>55</v>
      </c>
      <c r="H1514" s="2">
        <v>1</v>
      </c>
      <c r="I1514" s="2">
        <v>4</v>
      </c>
      <c r="J1514" s="2" t="s">
        <v>28</v>
      </c>
      <c r="K1514" s="2" t="s">
        <v>78</v>
      </c>
      <c r="L1514" s="2" t="s">
        <v>11</v>
      </c>
      <c r="M1514" s="2">
        <v>1</v>
      </c>
      <c r="N1514" s="2" t="s">
        <v>40</v>
      </c>
      <c r="O1514" s="2" t="s">
        <v>40</v>
      </c>
    </row>
    <row r="1515" spans="1:15" x14ac:dyDescent="0.35">
      <c r="A1515" s="4">
        <v>44310</v>
      </c>
      <c r="B1515" s="2" t="s">
        <v>18</v>
      </c>
      <c r="C1515" s="2" t="s">
        <v>114</v>
      </c>
      <c r="D1515" s="2" t="s">
        <v>5</v>
      </c>
      <c r="E1515" s="2" t="s">
        <v>57</v>
      </c>
      <c r="F1515" s="2" t="s">
        <v>4</v>
      </c>
      <c r="G1515" s="2" t="s">
        <v>55</v>
      </c>
      <c r="H1515" s="2">
        <v>1</v>
      </c>
      <c r="I1515" s="2">
        <v>5</v>
      </c>
      <c r="J1515" s="2" t="s">
        <v>28</v>
      </c>
      <c r="K1515" s="2" t="s">
        <v>78</v>
      </c>
      <c r="L1515" s="2" t="s">
        <v>11</v>
      </c>
      <c r="M1515" s="2">
        <v>1</v>
      </c>
      <c r="N1515" s="2" t="s">
        <v>12</v>
      </c>
      <c r="O1515" s="2" t="s">
        <v>34</v>
      </c>
    </row>
    <row r="1516" spans="1:15" x14ac:dyDescent="0.35">
      <c r="A1516" s="4">
        <v>44310</v>
      </c>
      <c r="B1516" s="2" t="s">
        <v>18</v>
      </c>
      <c r="C1516" s="2" t="s">
        <v>114</v>
      </c>
      <c r="D1516" s="2" t="s">
        <v>5</v>
      </c>
      <c r="E1516" s="2" t="s">
        <v>57</v>
      </c>
      <c r="F1516" s="2" t="s">
        <v>4</v>
      </c>
      <c r="G1516" s="2" t="s">
        <v>55</v>
      </c>
      <c r="H1516" s="2">
        <v>1</v>
      </c>
      <c r="I1516" s="2">
        <v>6</v>
      </c>
      <c r="J1516" s="2" t="s">
        <v>28</v>
      </c>
      <c r="K1516" s="2" t="s">
        <v>78</v>
      </c>
      <c r="L1516" s="2" t="s">
        <v>12</v>
      </c>
      <c r="M1516" s="2">
        <v>1</v>
      </c>
      <c r="N1516" s="2" t="s">
        <v>12</v>
      </c>
      <c r="O1516" s="2" t="s">
        <v>34</v>
      </c>
    </row>
    <row r="1517" spans="1:15" x14ac:dyDescent="0.35">
      <c r="A1517" s="4">
        <v>44310</v>
      </c>
      <c r="B1517" s="2" t="s">
        <v>18</v>
      </c>
      <c r="C1517" s="2" t="s">
        <v>114</v>
      </c>
      <c r="D1517" s="2" t="s">
        <v>5</v>
      </c>
      <c r="E1517" s="2" t="s">
        <v>57</v>
      </c>
      <c r="F1517" s="2" t="s">
        <v>4</v>
      </c>
      <c r="G1517" s="2" t="s">
        <v>55</v>
      </c>
      <c r="H1517" s="2">
        <v>1</v>
      </c>
      <c r="I1517" s="2">
        <v>7</v>
      </c>
      <c r="J1517" s="2" t="s">
        <v>28</v>
      </c>
      <c r="K1517" s="2" t="s">
        <v>78</v>
      </c>
      <c r="L1517" s="2" t="s">
        <v>12</v>
      </c>
      <c r="M1517" s="2">
        <v>2</v>
      </c>
      <c r="N1517" s="2" t="s">
        <v>11</v>
      </c>
      <c r="O1517" s="2" t="s">
        <v>34</v>
      </c>
    </row>
    <row r="1518" spans="1:15" x14ac:dyDescent="0.35">
      <c r="A1518" s="4">
        <v>44310</v>
      </c>
      <c r="B1518" s="2" t="s">
        <v>18</v>
      </c>
      <c r="C1518" s="2" t="s">
        <v>114</v>
      </c>
      <c r="D1518" s="2" t="s">
        <v>5</v>
      </c>
      <c r="E1518" s="2" t="s">
        <v>57</v>
      </c>
      <c r="F1518" s="2" t="s">
        <v>4</v>
      </c>
      <c r="G1518" s="2" t="s">
        <v>55</v>
      </c>
      <c r="H1518" s="2">
        <v>1</v>
      </c>
      <c r="I1518" s="2">
        <v>8</v>
      </c>
      <c r="J1518" s="2" t="s">
        <v>28</v>
      </c>
      <c r="K1518" s="2" t="s">
        <v>78</v>
      </c>
      <c r="L1518" s="2" t="s">
        <v>12</v>
      </c>
      <c r="M1518" s="2">
        <v>2</v>
      </c>
      <c r="N1518" s="2" t="s">
        <v>11</v>
      </c>
      <c r="O1518" s="2" t="s">
        <v>34</v>
      </c>
    </row>
    <row r="1519" spans="1:15" x14ac:dyDescent="0.35">
      <c r="A1519" s="4">
        <v>44310</v>
      </c>
      <c r="B1519" s="2" t="s">
        <v>18</v>
      </c>
      <c r="C1519" s="2" t="s">
        <v>114</v>
      </c>
      <c r="D1519" s="2" t="s">
        <v>5</v>
      </c>
      <c r="E1519" s="2" t="s">
        <v>57</v>
      </c>
      <c r="F1519" s="2" t="s">
        <v>4</v>
      </c>
      <c r="G1519" s="2" t="s">
        <v>55</v>
      </c>
      <c r="H1519" s="2">
        <v>1</v>
      </c>
      <c r="I1519" s="2">
        <v>9</v>
      </c>
      <c r="J1519" s="2" t="s">
        <v>28</v>
      </c>
      <c r="K1519" s="2" t="s">
        <v>78</v>
      </c>
      <c r="L1519" s="2" t="s">
        <v>12</v>
      </c>
      <c r="M1519" s="2">
        <v>2</v>
      </c>
      <c r="N1519" s="2" t="s">
        <v>12</v>
      </c>
      <c r="O1519" s="2" t="s">
        <v>34</v>
      </c>
    </row>
    <row r="1520" spans="1:15" x14ac:dyDescent="0.35">
      <c r="A1520" s="4">
        <v>44310</v>
      </c>
      <c r="B1520" s="2" t="s">
        <v>18</v>
      </c>
      <c r="C1520" s="2" t="s">
        <v>114</v>
      </c>
      <c r="D1520" s="2" t="s">
        <v>5</v>
      </c>
      <c r="E1520" s="2" t="s">
        <v>57</v>
      </c>
      <c r="F1520" s="2" t="s">
        <v>4</v>
      </c>
      <c r="G1520" s="2" t="s">
        <v>55</v>
      </c>
      <c r="H1520" s="2">
        <v>1</v>
      </c>
      <c r="I1520" s="2">
        <v>10</v>
      </c>
      <c r="J1520" s="2" t="s">
        <v>28</v>
      </c>
      <c r="K1520" s="2" t="s">
        <v>78</v>
      </c>
      <c r="L1520" s="2" t="s">
        <v>11</v>
      </c>
      <c r="M1520" s="2">
        <v>2</v>
      </c>
      <c r="N1520" s="2" t="s">
        <v>12</v>
      </c>
      <c r="O1520" s="2" t="s">
        <v>34</v>
      </c>
    </row>
    <row r="1521" spans="1:15" x14ac:dyDescent="0.35">
      <c r="A1521" s="4">
        <v>44310</v>
      </c>
      <c r="B1521" s="2" t="s">
        <v>18</v>
      </c>
      <c r="C1521" s="2" t="s">
        <v>114</v>
      </c>
      <c r="D1521" s="2" t="s">
        <v>5</v>
      </c>
      <c r="E1521" s="2" t="s">
        <v>57</v>
      </c>
      <c r="F1521" s="2" t="s">
        <v>4</v>
      </c>
      <c r="G1521" s="2" t="s">
        <v>55</v>
      </c>
      <c r="H1521" s="2">
        <v>1</v>
      </c>
      <c r="I1521" s="2">
        <v>11</v>
      </c>
      <c r="J1521" s="2" t="s">
        <v>28</v>
      </c>
      <c r="K1521" s="2" t="s">
        <v>78</v>
      </c>
      <c r="L1521" s="2" t="s">
        <v>11</v>
      </c>
      <c r="M1521" s="2">
        <v>1</v>
      </c>
      <c r="N1521" s="2" t="s">
        <v>11</v>
      </c>
      <c r="O1521" s="2" t="s">
        <v>34</v>
      </c>
    </row>
    <row r="1522" spans="1:15" x14ac:dyDescent="0.35">
      <c r="A1522" s="4">
        <v>44310</v>
      </c>
      <c r="B1522" s="2" t="s">
        <v>18</v>
      </c>
      <c r="C1522" s="2" t="s">
        <v>114</v>
      </c>
      <c r="D1522" s="2" t="s">
        <v>5</v>
      </c>
      <c r="E1522" s="2" t="s">
        <v>57</v>
      </c>
      <c r="F1522" s="2" t="s">
        <v>4</v>
      </c>
      <c r="G1522" s="2" t="s">
        <v>55</v>
      </c>
      <c r="H1522" s="2">
        <v>1</v>
      </c>
      <c r="I1522" s="2">
        <v>12</v>
      </c>
      <c r="J1522" s="2" t="s">
        <v>28</v>
      </c>
      <c r="K1522" s="2" t="s">
        <v>78</v>
      </c>
      <c r="L1522" s="2" t="s">
        <v>11</v>
      </c>
      <c r="M1522" s="2">
        <v>1</v>
      </c>
      <c r="N1522" s="2" t="s">
        <v>12</v>
      </c>
      <c r="O1522" s="2" t="s">
        <v>33</v>
      </c>
    </row>
    <row r="1523" spans="1:15" x14ac:dyDescent="0.35">
      <c r="A1523" s="4">
        <v>44310</v>
      </c>
      <c r="B1523" s="2" t="s">
        <v>18</v>
      </c>
      <c r="C1523" s="2" t="s">
        <v>114</v>
      </c>
      <c r="D1523" s="2" t="s">
        <v>5</v>
      </c>
      <c r="E1523" s="2" t="s">
        <v>57</v>
      </c>
      <c r="F1523" s="2" t="s">
        <v>4</v>
      </c>
      <c r="G1523" s="2" t="s">
        <v>55</v>
      </c>
      <c r="H1523" s="2">
        <v>1</v>
      </c>
      <c r="I1523" s="2">
        <v>13</v>
      </c>
      <c r="J1523" s="2" t="s">
        <v>28</v>
      </c>
      <c r="K1523" s="2" t="s">
        <v>78</v>
      </c>
      <c r="L1523" s="2" t="s">
        <v>11</v>
      </c>
      <c r="M1523" s="2">
        <v>1</v>
      </c>
      <c r="N1523" s="2" t="s">
        <v>11</v>
      </c>
      <c r="O1523" s="2" t="s">
        <v>34</v>
      </c>
    </row>
    <row r="1524" spans="1:15" x14ac:dyDescent="0.35">
      <c r="A1524" s="4">
        <v>44310</v>
      </c>
      <c r="B1524" s="2" t="s">
        <v>18</v>
      </c>
      <c r="C1524" s="2" t="s">
        <v>114</v>
      </c>
      <c r="D1524" s="2" t="s">
        <v>5</v>
      </c>
      <c r="E1524" s="2" t="s">
        <v>57</v>
      </c>
      <c r="F1524" s="2" t="s">
        <v>4</v>
      </c>
      <c r="G1524" s="2" t="s">
        <v>55</v>
      </c>
      <c r="H1524" s="2">
        <v>1</v>
      </c>
      <c r="I1524" s="2">
        <v>14</v>
      </c>
      <c r="J1524" s="2" t="s">
        <v>28</v>
      </c>
      <c r="K1524" s="2" t="s">
        <v>78</v>
      </c>
      <c r="L1524" s="2" t="s">
        <v>12</v>
      </c>
      <c r="M1524" s="2">
        <v>2</v>
      </c>
      <c r="N1524" s="2" t="s">
        <v>12</v>
      </c>
      <c r="O1524" s="2" t="s">
        <v>35</v>
      </c>
    </row>
    <row r="1525" spans="1:15" x14ac:dyDescent="0.35">
      <c r="A1525" s="4">
        <v>44310</v>
      </c>
      <c r="B1525" s="2" t="s">
        <v>18</v>
      </c>
      <c r="C1525" s="2" t="s">
        <v>114</v>
      </c>
      <c r="D1525" s="2" t="s">
        <v>5</v>
      </c>
      <c r="E1525" s="2" t="s">
        <v>57</v>
      </c>
      <c r="F1525" s="2" t="s">
        <v>4</v>
      </c>
      <c r="G1525" s="2" t="s">
        <v>55</v>
      </c>
      <c r="H1525" s="2">
        <v>1</v>
      </c>
      <c r="I1525" s="2">
        <v>15</v>
      </c>
      <c r="J1525" s="2" t="s">
        <v>28</v>
      </c>
      <c r="K1525" s="2" t="s">
        <v>78</v>
      </c>
      <c r="L1525" s="2" t="s">
        <v>12</v>
      </c>
      <c r="M1525" s="2">
        <v>2</v>
      </c>
      <c r="N1525" s="2" t="s">
        <v>12</v>
      </c>
      <c r="O1525" s="2" t="s">
        <v>33</v>
      </c>
    </row>
    <row r="1526" spans="1:15" x14ac:dyDescent="0.35">
      <c r="A1526" s="4">
        <v>44310</v>
      </c>
      <c r="B1526" s="2" t="s">
        <v>18</v>
      </c>
      <c r="C1526" s="2" t="s">
        <v>114</v>
      </c>
      <c r="D1526" s="2" t="s">
        <v>5</v>
      </c>
      <c r="E1526" s="2" t="s">
        <v>57</v>
      </c>
      <c r="F1526" s="2" t="s">
        <v>4</v>
      </c>
      <c r="G1526" s="2" t="s">
        <v>55</v>
      </c>
      <c r="H1526" s="2">
        <v>1</v>
      </c>
      <c r="I1526" s="2">
        <v>16</v>
      </c>
      <c r="J1526" s="2" t="s">
        <v>28</v>
      </c>
      <c r="K1526" s="2" t="s">
        <v>78</v>
      </c>
      <c r="L1526" s="2" t="s">
        <v>12</v>
      </c>
      <c r="M1526" s="2">
        <v>1</v>
      </c>
      <c r="N1526" s="2" t="s">
        <v>11</v>
      </c>
      <c r="O1526" s="2" t="s">
        <v>35</v>
      </c>
    </row>
    <row r="1527" spans="1:15" x14ac:dyDescent="0.35">
      <c r="A1527" s="4">
        <v>44310</v>
      </c>
      <c r="B1527" s="2" t="s">
        <v>18</v>
      </c>
      <c r="C1527" s="2" t="s">
        <v>114</v>
      </c>
      <c r="D1527" s="2" t="s">
        <v>5</v>
      </c>
      <c r="E1527" s="2" t="s">
        <v>57</v>
      </c>
      <c r="F1527" s="2" t="s">
        <v>4</v>
      </c>
      <c r="G1527" s="2" t="s">
        <v>55</v>
      </c>
      <c r="H1527" s="2">
        <v>1</v>
      </c>
      <c r="I1527" s="2">
        <v>17</v>
      </c>
      <c r="J1527" s="2" t="s">
        <v>28</v>
      </c>
      <c r="K1527" s="2" t="s">
        <v>78</v>
      </c>
      <c r="L1527" s="2" t="s">
        <v>12</v>
      </c>
      <c r="M1527" s="2" t="s">
        <v>39</v>
      </c>
      <c r="N1527" s="2" t="s">
        <v>11</v>
      </c>
      <c r="O1527" s="2" t="s">
        <v>33</v>
      </c>
    </row>
    <row r="1528" spans="1:15" x14ac:dyDescent="0.35">
      <c r="A1528" s="4">
        <v>44310</v>
      </c>
      <c r="B1528" s="2" t="s">
        <v>18</v>
      </c>
      <c r="C1528" s="2" t="s">
        <v>114</v>
      </c>
      <c r="D1528" s="2" t="s">
        <v>5</v>
      </c>
      <c r="E1528" s="2" t="s">
        <v>57</v>
      </c>
      <c r="F1528" s="2" t="s">
        <v>4</v>
      </c>
      <c r="G1528" s="2" t="s">
        <v>55</v>
      </c>
      <c r="H1528" s="2">
        <v>1</v>
      </c>
      <c r="I1528" s="2">
        <v>18</v>
      </c>
      <c r="J1528" s="2" t="s">
        <v>28</v>
      </c>
      <c r="K1528" s="2" t="s">
        <v>78</v>
      </c>
      <c r="L1528" s="2" t="s">
        <v>11</v>
      </c>
      <c r="M1528" s="2">
        <v>1</v>
      </c>
      <c r="N1528" s="2" t="s">
        <v>11</v>
      </c>
      <c r="O1528" s="2" t="s">
        <v>34</v>
      </c>
    </row>
    <row r="1529" spans="1:15" x14ac:dyDescent="0.35">
      <c r="A1529" s="4">
        <v>44310</v>
      </c>
      <c r="B1529" s="2" t="s">
        <v>18</v>
      </c>
      <c r="C1529" s="2" t="s">
        <v>114</v>
      </c>
      <c r="D1529" s="2" t="s">
        <v>5</v>
      </c>
      <c r="E1529" s="2" t="s">
        <v>57</v>
      </c>
      <c r="F1529" s="2" t="s">
        <v>4</v>
      </c>
      <c r="G1529" s="2" t="s">
        <v>55</v>
      </c>
      <c r="H1529" s="2">
        <v>1</v>
      </c>
      <c r="I1529" s="2">
        <v>19</v>
      </c>
      <c r="J1529" s="2" t="s">
        <v>28</v>
      </c>
      <c r="K1529" s="2" t="s">
        <v>78</v>
      </c>
      <c r="L1529" s="2" t="s">
        <v>11</v>
      </c>
      <c r="M1529" s="2">
        <v>1</v>
      </c>
      <c r="N1529" s="2" t="s">
        <v>12</v>
      </c>
      <c r="O1529" s="2" t="s">
        <v>34</v>
      </c>
    </row>
    <row r="1530" spans="1:15" x14ac:dyDescent="0.35">
      <c r="A1530" s="4">
        <v>44310</v>
      </c>
      <c r="B1530" s="2" t="s">
        <v>18</v>
      </c>
      <c r="C1530" s="2" t="s">
        <v>114</v>
      </c>
      <c r="D1530" s="2" t="s">
        <v>5</v>
      </c>
      <c r="E1530" s="2" t="s">
        <v>57</v>
      </c>
      <c r="F1530" s="2" t="s">
        <v>4</v>
      </c>
      <c r="G1530" s="2" t="s">
        <v>55</v>
      </c>
      <c r="H1530" s="2">
        <v>1</v>
      </c>
      <c r="I1530" s="2">
        <v>20</v>
      </c>
      <c r="J1530" s="2" t="s">
        <v>28</v>
      </c>
      <c r="K1530" s="2" t="s">
        <v>78</v>
      </c>
      <c r="L1530" s="2" t="s">
        <v>11</v>
      </c>
      <c r="M1530" s="2">
        <v>2</v>
      </c>
      <c r="N1530" s="2" t="s">
        <v>12</v>
      </c>
      <c r="O1530" s="2" t="s">
        <v>34</v>
      </c>
    </row>
    <row r="1531" spans="1:15" x14ac:dyDescent="0.35">
      <c r="A1531" s="4">
        <v>44310</v>
      </c>
      <c r="B1531" s="2" t="s">
        <v>18</v>
      </c>
      <c r="C1531" s="2" t="s">
        <v>114</v>
      </c>
      <c r="D1531" s="2" t="s">
        <v>5</v>
      </c>
      <c r="E1531" s="2" t="s">
        <v>57</v>
      </c>
      <c r="F1531" s="2" t="s">
        <v>4</v>
      </c>
      <c r="G1531" s="2" t="s">
        <v>55</v>
      </c>
      <c r="H1531" s="2">
        <v>2</v>
      </c>
      <c r="I1531" s="2">
        <v>1</v>
      </c>
      <c r="J1531" s="2" t="s">
        <v>28</v>
      </c>
      <c r="K1531" s="2" t="s">
        <v>78</v>
      </c>
      <c r="L1531" s="2" t="s">
        <v>12</v>
      </c>
      <c r="M1531" s="2">
        <v>2</v>
      </c>
      <c r="N1531" s="2" t="s">
        <v>11</v>
      </c>
      <c r="O1531" s="2" t="s">
        <v>34</v>
      </c>
    </row>
    <row r="1532" spans="1:15" x14ac:dyDescent="0.35">
      <c r="A1532" s="4">
        <v>44310</v>
      </c>
      <c r="B1532" s="2" t="s">
        <v>18</v>
      </c>
      <c r="C1532" s="2" t="s">
        <v>114</v>
      </c>
      <c r="D1532" s="2" t="s">
        <v>5</v>
      </c>
      <c r="E1532" s="2" t="s">
        <v>57</v>
      </c>
      <c r="F1532" s="2" t="s">
        <v>4</v>
      </c>
      <c r="G1532" s="2" t="s">
        <v>55</v>
      </c>
      <c r="H1532" s="2">
        <v>2</v>
      </c>
      <c r="I1532" s="2">
        <v>2</v>
      </c>
      <c r="J1532" s="2" t="s">
        <v>28</v>
      </c>
      <c r="K1532" s="2" t="s">
        <v>78</v>
      </c>
      <c r="L1532" s="2" t="s">
        <v>12</v>
      </c>
      <c r="M1532" s="2" t="s">
        <v>39</v>
      </c>
      <c r="N1532" s="2" t="s">
        <v>11</v>
      </c>
      <c r="O1532" s="2" t="s">
        <v>33</v>
      </c>
    </row>
    <row r="1533" spans="1:15" hidden="1" x14ac:dyDescent="0.35">
      <c r="A1533" s="4">
        <v>44310</v>
      </c>
      <c r="B1533" s="2" t="s">
        <v>18</v>
      </c>
      <c r="C1533" s="2" t="s">
        <v>114</v>
      </c>
      <c r="D1533" s="2" t="s">
        <v>5</v>
      </c>
      <c r="E1533" s="2" t="s">
        <v>57</v>
      </c>
      <c r="F1533" s="2" t="s">
        <v>4</v>
      </c>
      <c r="G1533" s="2" t="s">
        <v>55</v>
      </c>
      <c r="H1533" s="2">
        <v>2</v>
      </c>
      <c r="I1533" s="2">
        <v>3</v>
      </c>
      <c r="J1533" s="2" t="s">
        <v>28</v>
      </c>
      <c r="K1533" s="2" t="s">
        <v>78</v>
      </c>
      <c r="L1533" s="2" t="s">
        <v>12</v>
      </c>
      <c r="M1533" s="2">
        <v>1</v>
      </c>
      <c r="N1533" s="2" t="s">
        <v>40</v>
      </c>
      <c r="O1533" s="2" t="s">
        <v>40</v>
      </c>
    </row>
    <row r="1534" spans="1:15" x14ac:dyDescent="0.35">
      <c r="A1534" s="4">
        <v>44310</v>
      </c>
      <c r="B1534" s="2" t="s">
        <v>18</v>
      </c>
      <c r="C1534" s="2" t="s">
        <v>114</v>
      </c>
      <c r="D1534" s="2" t="s">
        <v>5</v>
      </c>
      <c r="E1534" s="2" t="s">
        <v>57</v>
      </c>
      <c r="F1534" s="2" t="s">
        <v>4</v>
      </c>
      <c r="G1534" s="2" t="s">
        <v>55</v>
      </c>
      <c r="H1534" s="2">
        <v>2</v>
      </c>
      <c r="I1534" s="2">
        <v>4</v>
      </c>
      <c r="J1534" s="2" t="s">
        <v>28</v>
      </c>
      <c r="K1534" s="2" t="s">
        <v>78</v>
      </c>
      <c r="L1534" s="2" t="s">
        <v>12</v>
      </c>
      <c r="M1534" s="2">
        <v>2</v>
      </c>
      <c r="N1534" s="2" t="s">
        <v>11</v>
      </c>
      <c r="O1534" s="2" t="s">
        <v>34</v>
      </c>
    </row>
    <row r="1535" spans="1:15" x14ac:dyDescent="0.35">
      <c r="A1535" s="4">
        <v>44310</v>
      </c>
      <c r="B1535" s="2" t="s">
        <v>18</v>
      </c>
      <c r="C1535" s="2" t="s">
        <v>114</v>
      </c>
      <c r="D1535" s="2" t="s">
        <v>5</v>
      </c>
      <c r="E1535" s="2" t="s">
        <v>57</v>
      </c>
      <c r="F1535" s="2" t="s">
        <v>4</v>
      </c>
      <c r="G1535" s="2" t="s">
        <v>55</v>
      </c>
      <c r="H1535" s="2">
        <v>2</v>
      </c>
      <c r="I1535" s="2">
        <v>5</v>
      </c>
      <c r="J1535" s="2" t="s">
        <v>28</v>
      </c>
      <c r="K1535" s="2" t="s">
        <v>78</v>
      </c>
      <c r="L1535" s="2" t="s">
        <v>12</v>
      </c>
      <c r="M1535" s="2">
        <v>2</v>
      </c>
      <c r="N1535" s="2" t="s">
        <v>12</v>
      </c>
      <c r="O1535" s="2" t="s">
        <v>33</v>
      </c>
    </row>
    <row r="1536" spans="1:15" x14ac:dyDescent="0.35">
      <c r="A1536" s="4">
        <v>44310</v>
      </c>
      <c r="B1536" s="2" t="s">
        <v>18</v>
      </c>
      <c r="C1536" s="2" t="s">
        <v>114</v>
      </c>
      <c r="D1536" s="2" t="s">
        <v>5</v>
      </c>
      <c r="E1536" s="2" t="s">
        <v>57</v>
      </c>
      <c r="F1536" s="2" t="s">
        <v>4</v>
      </c>
      <c r="G1536" s="2" t="s">
        <v>55</v>
      </c>
      <c r="H1536" s="2">
        <v>2</v>
      </c>
      <c r="I1536" s="2">
        <v>6</v>
      </c>
      <c r="J1536" s="2" t="s">
        <v>28</v>
      </c>
      <c r="K1536" s="2" t="s">
        <v>78</v>
      </c>
      <c r="L1536" s="2" t="s">
        <v>11</v>
      </c>
      <c r="M1536" s="2">
        <v>2</v>
      </c>
      <c r="N1536" s="2" t="s">
        <v>12</v>
      </c>
      <c r="O1536" s="2" t="s">
        <v>33</v>
      </c>
    </row>
    <row r="1537" spans="1:15" x14ac:dyDescent="0.35">
      <c r="A1537" s="4">
        <v>44310</v>
      </c>
      <c r="B1537" s="2" t="s">
        <v>18</v>
      </c>
      <c r="C1537" s="2" t="s">
        <v>114</v>
      </c>
      <c r="D1537" s="2" t="s">
        <v>5</v>
      </c>
      <c r="E1537" s="2" t="s">
        <v>57</v>
      </c>
      <c r="F1537" s="2" t="s">
        <v>4</v>
      </c>
      <c r="G1537" s="2" t="s">
        <v>55</v>
      </c>
      <c r="H1537" s="2">
        <v>2</v>
      </c>
      <c r="I1537" s="2">
        <v>7</v>
      </c>
      <c r="J1537" s="2" t="s">
        <v>28</v>
      </c>
      <c r="K1537" s="2" t="s">
        <v>78</v>
      </c>
      <c r="L1537" s="2" t="s">
        <v>11</v>
      </c>
      <c r="M1537" s="2">
        <v>1</v>
      </c>
      <c r="N1537" s="2" t="s">
        <v>11</v>
      </c>
      <c r="O1537" s="2" t="s">
        <v>33</v>
      </c>
    </row>
    <row r="1538" spans="1:15" x14ac:dyDescent="0.35">
      <c r="A1538" s="4">
        <v>44310</v>
      </c>
      <c r="B1538" s="2" t="s">
        <v>18</v>
      </c>
      <c r="C1538" s="2" t="s">
        <v>114</v>
      </c>
      <c r="D1538" s="2" t="s">
        <v>5</v>
      </c>
      <c r="E1538" s="2" t="s">
        <v>57</v>
      </c>
      <c r="F1538" s="2" t="s">
        <v>4</v>
      </c>
      <c r="G1538" s="2" t="s">
        <v>55</v>
      </c>
      <c r="H1538" s="2">
        <v>2</v>
      </c>
      <c r="I1538" s="2">
        <v>8</v>
      </c>
      <c r="J1538" s="2" t="s">
        <v>28</v>
      </c>
      <c r="K1538" s="2" t="s">
        <v>78</v>
      </c>
      <c r="L1538" s="2" t="s">
        <v>11</v>
      </c>
      <c r="M1538" s="2">
        <v>1</v>
      </c>
      <c r="N1538" s="2" t="s">
        <v>11</v>
      </c>
      <c r="O1538" s="2" t="s">
        <v>34</v>
      </c>
    </row>
    <row r="1539" spans="1:15" x14ac:dyDescent="0.35">
      <c r="A1539" s="4">
        <v>44310</v>
      </c>
      <c r="B1539" s="2" t="s">
        <v>18</v>
      </c>
      <c r="C1539" s="2" t="s">
        <v>114</v>
      </c>
      <c r="D1539" s="2" t="s">
        <v>5</v>
      </c>
      <c r="E1539" s="2" t="s">
        <v>57</v>
      </c>
      <c r="F1539" s="2" t="s">
        <v>4</v>
      </c>
      <c r="G1539" s="2" t="s">
        <v>55</v>
      </c>
      <c r="H1539" s="2">
        <v>2</v>
      </c>
      <c r="I1539" s="2">
        <v>9</v>
      </c>
      <c r="J1539" s="2" t="s">
        <v>28</v>
      </c>
      <c r="K1539" s="2" t="s">
        <v>78</v>
      </c>
      <c r="L1539" s="2" t="s">
        <v>11</v>
      </c>
      <c r="M1539" s="2">
        <v>1</v>
      </c>
      <c r="N1539" s="2" t="s">
        <v>11</v>
      </c>
      <c r="O1539" s="2" t="s">
        <v>34</v>
      </c>
    </row>
    <row r="1540" spans="1:15" hidden="1" x14ac:dyDescent="0.35">
      <c r="A1540" s="4">
        <v>44310</v>
      </c>
      <c r="B1540" s="2" t="s">
        <v>18</v>
      </c>
      <c r="C1540" s="2" t="s">
        <v>114</v>
      </c>
      <c r="D1540" s="2" t="s">
        <v>5</v>
      </c>
      <c r="E1540" s="2" t="s">
        <v>57</v>
      </c>
      <c r="F1540" s="2" t="s">
        <v>4</v>
      </c>
      <c r="G1540" s="2" t="s">
        <v>55</v>
      </c>
      <c r="H1540" s="2">
        <v>2</v>
      </c>
      <c r="I1540" s="2">
        <v>10</v>
      </c>
      <c r="J1540" s="2" t="s">
        <v>28</v>
      </c>
      <c r="K1540" s="2" t="s">
        <v>78</v>
      </c>
      <c r="L1540" s="2" t="s">
        <v>12</v>
      </c>
      <c r="M1540" s="2">
        <v>1</v>
      </c>
      <c r="N1540" s="2" t="s">
        <v>40</v>
      </c>
      <c r="O1540" s="2" t="s">
        <v>40</v>
      </c>
    </row>
    <row r="1541" spans="1:15" x14ac:dyDescent="0.35">
      <c r="A1541" s="4">
        <v>44310</v>
      </c>
      <c r="B1541" s="2" t="s">
        <v>18</v>
      </c>
      <c r="C1541" s="2" t="s">
        <v>114</v>
      </c>
      <c r="D1541" s="2" t="s">
        <v>5</v>
      </c>
      <c r="E1541" s="2" t="s">
        <v>57</v>
      </c>
      <c r="F1541" s="2" t="s">
        <v>4</v>
      </c>
      <c r="G1541" s="2" t="s">
        <v>55</v>
      </c>
      <c r="H1541" s="2">
        <v>2</v>
      </c>
      <c r="I1541" s="2">
        <v>11</v>
      </c>
      <c r="J1541" s="2" t="s">
        <v>28</v>
      </c>
      <c r="K1541" s="2" t="s">
        <v>78</v>
      </c>
      <c r="L1541" s="2" t="s">
        <v>12</v>
      </c>
      <c r="M1541" s="2">
        <v>1</v>
      </c>
      <c r="N1541" s="2" t="s">
        <v>11</v>
      </c>
      <c r="O1541" s="2" t="s">
        <v>34</v>
      </c>
    </row>
    <row r="1542" spans="1:15" hidden="1" x14ac:dyDescent="0.35">
      <c r="A1542" s="4">
        <v>44310</v>
      </c>
      <c r="B1542" s="2" t="s">
        <v>18</v>
      </c>
      <c r="C1542" s="2" t="s">
        <v>114</v>
      </c>
      <c r="D1542" s="2" t="s">
        <v>5</v>
      </c>
      <c r="E1542" s="2" t="s">
        <v>57</v>
      </c>
      <c r="F1542" s="2" t="s">
        <v>4</v>
      </c>
      <c r="G1542" s="2" t="s">
        <v>55</v>
      </c>
      <c r="H1542" s="2">
        <v>2</v>
      </c>
      <c r="I1542" s="2">
        <v>12</v>
      </c>
      <c r="J1542" s="2" t="s">
        <v>28</v>
      </c>
      <c r="K1542" s="2" t="s">
        <v>78</v>
      </c>
      <c r="L1542" s="2" t="s">
        <v>12</v>
      </c>
      <c r="M1542" s="2">
        <v>1</v>
      </c>
      <c r="N1542" s="2" t="s">
        <v>40</v>
      </c>
      <c r="O1542" s="2" t="s">
        <v>40</v>
      </c>
    </row>
    <row r="1543" spans="1:15" x14ac:dyDescent="0.35">
      <c r="A1543" s="4">
        <v>44310</v>
      </c>
      <c r="B1543" s="2" t="s">
        <v>18</v>
      </c>
      <c r="C1543" s="2" t="s">
        <v>114</v>
      </c>
      <c r="D1543" s="2" t="s">
        <v>5</v>
      </c>
      <c r="E1543" s="2" t="s">
        <v>57</v>
      </c>
      <c r="F1543" s="2" t="s">
        <v>4</v>
      </c>
      <c r="G1543" s="2" t="s">
        <v>55</v>
      </c>
      <c r="H1543" s="2">
        <v>2</v>
      </c>
      <c r="I1543" s="2">
        <v>13</v>
      </c>
      <c r="J1543" s="2" t="s">
        <v>28</v>
      </c>
      <c r="K1543" s="2" t="s">
        <v>78</v>
      </c>
      <c r="L1543" s="2" t="s">
        <v>12</v>
      </c>
      <c r="M1543" s="2">
        <v>1</v>
      </c>
      <c r="N1543" s="2" t="s">
        <v>12</v>
      </c>
      <c r="O1543" s="2" t="s">
        <v>33</v>
      </c>
    </row>
    <row r="1544" spans="1:15" x14ac:dyDescent="0.35">
      <c r="A1544" s="4">
        <v>44310</v>
      </c>
      <c r="B1544" s="2" t="s">
        <v>18</v>
      </c>
      <c r="C1544" s="2" t="s">
        <v>114</v>
      </c>
      <c r="D1544" s="2" t="s">
        <v>5</v>
      </c>
      <c r="E1544" s="2" t="s">
        <v>57</v>
      </c>
      <c r="F1544" s="2" t="s">
        <v>4</v>
      </c>
      <c r="G1544" s="2" t="s">
        <v>55</v>
      </c>
      <c r="H1544" s="2">
        <v>2</v>
      </c>
      <c r="I1544" s="2">
        <v>14</v>
      </c>
      <c r="J1544" s="2" t="s">
        <v>28</v>
      </c>
      <c r="K1544" s="2" t="s">
        <v>78</v>
      </c>
      <c r="L1544" s="2" t="s">
        <v>12</v>
      </c>
      <c r="M1544" s="2">
        <v>1</v>
      </c>
      <c r="N1544" s="2" t="s">
        <v>11</v>
      </c>
      <c r="O1544" s="2" t="s">
        <v>34</v>
      </c>
    </row>
    <row r="1545" spans="1:15" x14ac:dyDescent="0.35">
      <c r="A1545" s="4">
        <v>44310</v>
      </c>
      <c r="B1545" s="2" t="s">
        <v>18</v>
      </c>
      <c r="C1545" s="2" t="s">
        <v>114</v>
      </c>
      <c r="D1545" s="2" t="s">
        <v>5</v>
      </c>
      <c r="E1545" s="2" t="s">
        <v>57</v>
      </c>
      <c r="F1545" s="2" t="s">
        <v>4</v>
      </c>
      <c r="G1545" s="2" t="s">
        <v>55</v>
      </c>
      <c r="H1545" s="2">
        <v>2</v>
      </c>
      <c r="I1545" s="2">
        <v>15</v>
      </c>
      <c r="J1545" s="2" t="s">
        <v>28</v>
      </c>
      <c r="K1545" s="2" t="s">
        <v>78</v>
      </c>
      <c r="L1545" s="2" t="s">
        <v>12</v>
      </c>
      <c r="M1545" s="2">
        <v>2</v>
      </c>
      <c r="N1545" s="2" t="s">
        <v>12</v>
      </c>
      <c r="O1545" s="2" t="s">
        <v>34</v>
      </c>
    </row>
    <row r="1546" spans="1:15" x14ac:dyDescent="0.35">
      <c r="A1546" s="4">
        <v>44310</v>
      </c>
      <c r="B1546" s="2" t="s">
        <v>18</v>
      </c>
      <c r="C1546" s="2" t="s">
        <v>114</v>
      </c>
      <c r="D1546" s="2" t="s">
        <v>5</v>
      </c>
      <c r="E1546" s="2" t="s">
        <v>57</v>
      </c>
      <c r="F1546" s="2" t="s">
        <v>4</v>
      </c>
      <c r="G1546" s="2" t="s">
        <v>55</v>
      </c>
      <c r="H1546" s="2">
        <v>2</v>
      </c>
      <c r="I1546" s="2">
        <v>16</v>
      </c>
      <c r="J1546" s="2" t="s">
        <v>28</v>
      </c>
      <c r="K1546" s="2" t="s">
        <v>78</v>
      </c>
      <c r="L1546" s="2" t="s">
        <v>11</v>
      </c>
      <c r="M1546" s="2" t="s">
        <v>39</v>
      </c>
      <c r="N1546" s="2" t="s">
        <v>12</v>
      </c>
      <c r="O1546" s="2" t="s">
        <v>33</v>
      </c>
    </row>
    <row r="1547" spans="1:15" hidden="1" x14ac:dyDescent="0.35">
      <c r="A1547" s="4">
        <v>44310</v>
      </c>
      <c r="B1547" s="2" t="s">
        <v>18</v>
      </c>
      <c r="C1547" s="2" t="s">
        <v>114</v>
      </c>
      <c r="D1547" s="2" t="s">
        <v>5</v>
      </c>
      <c r="E1547" s="2" t="s">
        <v>57</v>
      </c>
      <c r="F1547" s="2" t="s">
        <v>4</v>
      </c>
      <c r="G1547" s="2" t="s">
        <v>55</v>
      </c>
      <c r="H1547" s="2">
        <v>2</v>
      </c>
      <c r="I1547" s="2">
        <v>17</v>
      </c>
      <c r="J1547" s="2" t="s">
        <v>28</v>
      </c>
      <c r="K1547" s="2" t="s">
        <v>78</v>
      </c>
      <c r="L1547" s="2" t="s">
        <v>11</v>
      </c>
      <c r="M1547" s="2">
        <v>1</v>
      </c>
      <c r="N1547" s="2" t="s">
        <v>40</v>
      </c>
      <c r="O1547" s="2" t="s">
        <v>40</v>
      </c>
    </row>
    <row r="1548" spans="1:15" hidden="1" x14ac:dyDescent="0.35">
      <c r="A1548" s="4">
        <v>44310</v>
      </c>
      <c r="B1548" s="2" t="s">
        <v>18</v>
      </c>
      <c r="C1548" s="2" t="s">
        <v>114</v>
      </c>
      <c r="D1548" s="2" t="s">
        <v>5</v>
      </c>
      <c r="E1548" s="2" t="s">
        <v>57</v>
      </c>
      <c r="F1548" s="2" t="s">
        <v>4</v>
      </c>
      <c r="G1548" s="2" t="s">
        <v>55</v>
      </c>
      <c r="H1548" s="2">
        <v>2</v>
      </c>
      <c r="I1548" s="2">
        <v>18</v>
      </c>
      <c r="J1548" s="2" t="s">
        <v>28</v>
      </c>
      <c r="K1548" s="2" t="s">
        <v>78</v>
      </c>
      <c r="L1548" s="2" t="s">
        <v>11</v>
      </c>
      <c r="M1548" s="2">
        <v>2</v>
      </c>
      <c r="N1548" s="2" t="s">
        <v>40</v>
      </c>
      <c r="O1548" s="2" t="s">
        <v>40</v>
      </c>
    </row>
    <row r="1549" spans="1:15" x14ac:dyDescent="0.35">
      <c r="A1549" s="4">
        <v>44310</v>
      </c>
      <c r="B1549" s="2" t="s">
        <v>18</v>
      </c>
      <c r="C1549" s="2" t="s">
        <v>114</v>
      </c>
      <c r="D1549" s="2" t="s">
        <v>5</v>
      </c>
      <c r="E1549" s="2" t="s">
        <v>57</v>
      </c>
      <c r="F1549" s="2" t="s">
        <v>4</v>
      </c>
      <c r="G1549" s="2" t="s">
        <v>55</v>
      </c>
      <c r="H1549" s="2">
        <v>2</v>
      </c>
      <c r="I1549" s="2">
        <v>19</v>
      </c>
      <c r="J1549" s="2" t="s">
        <v>28</v>
      </c>
      <c r="K1549" s="2" t="s">
        <v>78</v>
      </c>
      <c r="L1549" s="2" t="s">
        <v>11</v>
      </c>
      <c r="M1549" s="2">
        <v>1</v>
      </c>
      <c r="N1549" s="2" t="s">
        <v>11</v>
      </c>
      <c r="O1549" s="2" t="s">
        <v>34</v>
      </c>
    </row>
    <row r="1550" spans="1:15" x14ac:dyDescent="0.35">
      <c r="A1550" s="4">
        <v>44310</v>
      </c>
      <c r="B1550" s="2" t="s">
        <v>18</v>
      </c>
      <c r="C1550" s="2" t="s">
        <v>114</v>
      </c>
      <c r="D1550" s="2" t="s">
        <v>5</v>
      </c>
      <c r="E1550" s="2" t="s">
        <v>57</v>
      </c>
      <c r="F1550" s="2" t="s">
        <v>4</v>
      </c>
      <c r="G1550" s="2" t="s">
        <v>55</v>
      </c>
      <c r="H1550" s="2">
        <v>2</v>
      </c>
      <c r="I1550" s="2">
        <v>20</v>
      </c>
      <c r="J1550" s="2" t="s">
        <v>28</v>
      </c>
      <c r="K1550" s="2" t="s">
        <v>78</v>
      </c>
      <c r="L1550" s="2" t="s">
        <v>11</v>
      </c>
      <c r="M1550" s="2">
        <v>1</v>
      </c>
      <c r="N1550" s="2" t="s">
        <v>11</v>
      </c>
      <c r="O1550" s="2" t="s">
        <v>33</v>
      </c>
    </row>
    <row r="1551" spans="1:15" x14ac:dyDescent="0.35">
      <c r="A1551" s="4">
        <v>44310</v>
      </c>
      <c r="B1551" s="2" t="s">
        <v>18</v>
      </c>
      <c r="C1551" s="2" t="s">
        <v>114</v>
      </c>
      <c r="D1551" s="2" t="s">
        <v>5</v>
      </c>
      <c r="E1551" s="2" t="s">
        <v>57</v>
      </c>
      <c r="F1551" s="2" t="s">
        <v>4</v>
      </c>
      <c r="G1551" s="2" t="s">
        <v>55</v>
      </c>
      <c r="H1551" s="2">
        <v>2</v>
      </c>
      <c r="I1551" s="2">
        <v>21</v>
      </c>
      <c r="J1551" s="2" t="s">
        <v>28</v>
      </c>
      <c r="K1551" s="2" t="s">
        <v>78</v>
      </c>
      <c r="L1551" s="2" t="s">
        <v>11</v>
      </c>
      <c r="M1551" s="2">
        <v>2</v>
      </c>
      <c r="N1551" s="2" t="s">
        <v>11</v>
      </c>
      <c r="O1551" s="2" t="s">
        <v>35</v>
      </c>
    </row>
    <row r="1552" spans="1:15" x14ac:dyDescent="0.35">
      <c r="A1552" s="4">
        <v>44310</v>
      </c>
      <c r="B1552" s="2" t="s">
        <v>18</v>
      </c>
      <c r="C1552" s="2" t="s">
        <v>114</v>
      </c>
      <c r="D1552" s="2" t="s">
        <v>5</v>
      </c>
      <c r="E1552" s="2" t="s">
        <v>57</v>
      </c>
      <c r="F1552" s="2" t="s">
        <v>4</v>
      </c>
      <c r="G1552" s="2" t="s">
        <v>55</v>
      </c>
      <c r="H1552" s="2">
        <v>2</v>
      </c>
      <c r="I1552" s="2">
        <v>22</v>
      </c>
      <c r="J1552" s="2" t="s">
        <v>28</v>
      </c>
      <c r="K1552" s="2" t="s">
        <v>78</v>
      </c>
      <c r="L1552" s="2" t="s">
        <v>12</v>
      </c>
      <c r="M1552" s="2">
        <v>2</v>
      </c>
      <c r="N1552" s="2" t="s">
        <v>11</v>
      </c>
      <c r="O1552" s="2" t="s">
        <v>35</v>
      </c>
    </row>
    <row r="1553" spans="1:15" x14ac:dyDescent="0.35">
      <c r="A1553" s="4">
        <v>44310</v>
      </c>
      <c r="B1553" s="2" t="s">
        <v>18</v>
      </c>
      <c r="C1553" s="2" t="s">
        <v>114</v>
      </c>
      <c r="D1553" s="2" t="s">
        <v>5</v>
      </c>
      <c r="E1553" s="2" t="s">
        <v>57</v>
      </c>
      <c r="F1553" s="2" t="s">
        <v>4</v>
      </c>
      <c r="G1553" s="2" t="s">
        <v>55</v>
      </c>
      <c r="H1553" s="2">
        <v>2</v>
      </c>
      <c r="I1553" s="2">
        <v>23</v>
      </c>
      <c r="J1553" s="2" t="s">
        <v>28</v>
      </c>
      <c r="K1553" s="2" t="s">
        <v>78</v>
      </c>
      <c r="L1553" s="2" t="s">
        <v>12</v>
      </c>
      <c r="M1553" s="2">
        <v>2</v>
      </c>
      <c r="N1553" s="2" t="s">
        <v>12</v>
      </c>
      <c r="O1553" s="2" t="s">
        <v>35</v>
      </c>
    </row>
    <row r="1554" spans="1:15" x14ac:dyDescent="0.35">
      <c r="A1554" s="4">
        <v>44310</v>
      </c>
      <c r="B1554" s="2" t="s">
        <v>18</v>
      </c>
      <c r="C1554" s="2" t="s">
        <v>114</v>
      </c>
      <c r="D1554" s="2" t="s">
        <v>5</v>
      </c>
      <c r="E1554" s="2" t="s">
        <v>57</v>
      </c>
      <c r="F1554" s="2" t="s">
        <v>4</v>
      </c>
      <c r="G1554" s="2" t="s">
        <v>55</v>
      </c>
      <c r="H1554" s="2">
        <v>2</v>
      </c>
      <c r="I1554" s="2">
        <v>24</v>
      </c>
      <c r="J1554" s="2" t="s">
        <v>28</v>
      </c>
      <c r="K1554" s="2" t="s">
        <v>78</v>
      </c>
      <c r="L1554" s="2" t="s">
        <v>12</v>
      </c>
      <c r="M1554" s="2">
        <v>1</v>
      </c>
      <c r="N1554" s="2" t="s">
        <v>11</v>
      </c>
      <c r="O1554" s="2" t="s">
        <v>34</v>
      </c>
    </row>
    <row r="1555" spans="1:15" x14ac:dyDescent="0.35">
      <c r="A1555" s="4">
        <v>44310</v>
      </c>
      <c r="B1555" s="2" t="s">
        <v>18</v>
      </c>
      <c r="C1555" s="2" t="s">
        <v>114</v>
      </c>
      <c r="D1555" s="2" t="s">
        <v>5</v>
      </c>
      <c r="E1555" s="2" t="s">
        <v>57</v>
      </c>
      <c r="F1555" s="2" t="s">
        <v>4</v>
      </c>
      <c r="G1555" s="2" t="s">
        <v>55</v>
      </c>
      <c r="H1555" s="2">
        <v>3</v>
      </c>
      <c r="I1555" s="2">
        <v>1</v>
      </c>
      <c r="J1555" s="2" t="s">
        <v>28</v>
      </c>
      <c r="K1555" s="2" t="s">
        <v>78</v>
      </c>
      <c r="L1555" s="2" t="s">
        <v>11</v>
      </c>
      <c r="M1555" s="2">
        <v>2</v>
      </c>
      <c r="N1555" s="2" t="s">
        <v>12</v>
      </c>
      <c r="O1555" s="2" t="s">
        <v>35</v>
      </c>
    </row>
    <row r="1556" spans="1:15" x14ac:dyDescent="0.35">
      <c r="A1556" s="4">
        <v>44310</v>
      </c>
      <c r="B1556" s="2" t="s">
        <v>18</v>
      </c>
      <c r="C1556" s="2" t="s">
        <v>114</v>
      </c>
      <c r="D1556" s="2" t="s">
        <v>5</v>
      </c>
      <c r="E1556" s="2" t="s">
        <v>57</v>
      </c>
      <c r="F1556" s="2" t="s">
        <v>4</v>
      </c>
      <c r="G1556" s="2" t="s">
        <v>55</v>
      </c>
      <c r="H1556" s="2">
        <v>3</v>
      </c>
      <c r="I1556" s="2">
        <v>2</v>
      </c>
      <c r="J1556" s="2" t="s">
        <v>28</v>
      </c>
      <c r="K1556" s="2" t="s">
        <v>78</v>
      </c>
      <c r="L1556" s="2" t="s">
        <v>11</v>
      </c>
      <c r="M1556" s="2">
        <v>1</v>
      </c>
      <c r="N1556" s="2" t="s">
        <v>11</v>
      </c>
      <c r="O1556" s="2" t="s">
        <v>35</v>
      </c>
    </row>
    <row r="1557" spans="1:15" x14ac:dyDescent="0.35">
      <c r="A1557" s="4">
        <v>44310</v>
      </c>
      <c r="B1557" s="2" t="s">
        <v>18</v>
      </c>
      <c r="C1557" s="2" t="s">
        <v>114</v>
      </c>
      <c r="D1557" s="2" t="s">
        <v>5</v>
      </c>
      <c r="E1557" s="2" t="s">
        <v>57</v>
      </c>
      <c r="F1557" s="2" t="s">
        <v>4</v>
      </c>
      <c r="G1557" s="2" t="s">
        <v>55</v>
      </c>
      <c r="H1557" s="2">
        <v>3</v>
      </c>
      <c r="I1557" s="2">
        <v>3</v>
      </c>
      <c r="J1557" s="2" t="s">
        <v>28</v>
      </c>
      <c r="K1557" s="2" t="s">
        <v>78</v>
      </c>
      <c r="L1557" s="2" t="s">
        <v>11</v>
      </c>
      <c r="M1557" s="2">
        <v>2</v>
      </c>
      <c r="N1557" s="2" t="s">
        <v>11</v>
      </c>
      <c r="O1557" s="2" t="s">
        <v>34</v>
      </c>
    </row>
    <row r="1558" spans="1:15" x14ac:dyDescent="0.35">
      <c r="A1558" s="4">
        <v>44310</v>
      </c>
      <c r="B1558" s="2" t="s">
        <v>18</v>
      </c>
      <c r="C1558" s="2" t="s">
        <v>114</v>
      </c>
      <c r="D1558" s="2" t="s">
        <v>5</v>
      </c>
      <c r="E1558" s="2" t="s">
        <v>57</v>
      </c>
      <c r="F1558" s="2" t="s">
        <v>4</v>
      </c>
      <c r="G1558" s="2" t="s">
        <v>55</v>
      </c>
      <c r="H1558" s="2">
        <v>3</v>
      </c>
      <c r="I1558" s="2">
        <v>4</v>
      </c>
      <c r="J1558" s="2" t="s">
        <v>28</v>
      </c>
      <c r="K1558" s="2" t="s">
        <v>78</v>
      </c>
      <c r="L1558" s="2" t="s">
        <v>11</v>
      </c>
      <c r="M1558" s="2">
        <v>1</v>
      </c>
      <c r="N1558" s="2" t="s">
        <v>11</v>
      </c>
      <c r="O1558" s="2" t="s">
        <v>34</v>
      </c>
    </row>
    <row r="1559" spans="1:15" x14ac:dyDescent="0.35">
      <c r="A1559" s="4">
        <v>44310</v>
      </c>
      <c r="B1559" s="2" t="s">
        <v>18</v>
      </c>
      <c r="C1559" s="2" t="s">
        <v>114</v>
      </c>
      <c r="D1559" s="2" t="s">
        <v>5</v>
      </c>
      <c r="E1559" s="2" t="s">
        <v>57</v>
      </c>
      <c r="F1559" s="2" t="s">
        <v>4</v>
      </c>
      <c r="G1559" s="2" t="s">
        <v>55</v>
      </c>
      <c r="H1559" s="2">
        <v>3</v>
      </c>
      <c r="I1559" s="2">
        <v>5</v>
      </c>
      <c r="J1559" s="2" t="s">
        <v>28</v>
      </c>
      <c r="K1559" s="2" t="s">
        <v>78</v>
      </c>
      <c r="L1559" s="2" t="s">
        <v>12</v>
      </c>
      <c r="M1559" s="2">
        <v>1</v>
      </c>
      <c r="N1559" s="2" t="s">
        <v>11</v>
      </c>
      <c r="O1559" s="2" t="s">
        <v>34</v>
      </c>
    </row>
    <row r="1560" spans="1:15" x14ac:dyDescent="0.35">
      <c r="A1560" s="4">
        <v>44310</v>
      </c>
      <c r="B1560" s="2" t="s">
        <v>18</v>
      </c>
      <c r="C1560" s="2" t="s">
        <v>114</v>
      </c>
      <c r="D1560" s="2" t="s">
        <v>5</v>
      </c>
      <c r="E1560" s="2" t="s">
        <v>57</v>
      </c>
      <c r="F1560" s="2" t="s">
        <v>4</v>
      </c>
      <c r="G1560" s="2" t="s">
        <v>55</v>
      </c>
      <c r="H1560" s="2">
        <v>3</v>
      </c>
      <c r="I1560" s="2">
        <v>6</v>
      </c>
      <c r="J1560" s="2" t="s">
        <v>28</v>
      </c>
      <c r="K1560" s="2" t="s">
        <v>78</v>
      </c>
      <c r="L1560" s="2" t="s">
        <v>12</v>
      </c>
      <c r="M1560" s="2">
        <v>1</v>
      </c>
      <c r="N1560" s="2" t="s">
        <v>12</v>
      </c>
      <c r="O1560" s="2" t="s">
        <v>33</v>
      </c>
    </row>
    <row r="1561" spans="1:15" x14ac:dyDescent="0.35">
      <c r="A1561" s="4">
        <v>44310</v>
      </c>
      <c r="B1561" s="2" t="s">
        <v>18</v>
      </c>
      <c r="C1561" s="2" t="s">
        <v>114</v>
      </c>
      <c r="D1561" s="2" t="s">
        <v>5</v>
      </c>
      <c r="E1561" s="2" t="s">
        <v>57</v>
      </c>
      <c r="F1561" s="2" t="s">
        <v>4</v>
      </c>
      <c r="G1561" s="2" t="s">
        <v>55</v>
      </c>
      <c r="H1561" s="2">
        <v>3</v>
      </c>
      <c r="I1561" s="2">
        <v>7</v>
      </c>
      <c r="J1561" s="2" t="s">
        <v>28</v>
      </c>
      <c r="K1561" s="2" t="s">
        <v>78</v>
      </c>
      <c r="L1561" s="2" t="s">
        <v>12</v>
      </c>
      <c r="M1561" s="2" t="s">
        <v>39</v>
      </c>
      <c r="N1561" s="2" t="s">
        <v>11</v>
      </c>
      <c r="O1561" s="2" t="s">
        <v>33</v>
      </c>
    </row>
    <row r="1562" spans="1:15" x14ac:dyDescent="0.35">
      <c r="A1562" s="4">
        <v>44310</v>
      </c>
      <c r="B1562" s="2" t="s">
        <v>18</v>
      </c>
      <c r="C1562" s="2" t="s">
        <v>114</v>
      </c>
      <c r="D1562" s="2" t="s">
        <v>5</v>
      </c>
      <c r="E1562" s="2" t="s">
        <v>57</v>
      </c>
      <c r="F1562" s="2" t="s">
        <v>4</v>
      </c>
      <c r="G1562" s="2" t="s">
        <v>55</v>
      </c>
      <c r="H1562" s="2">
        <v>3</v>
      </c>
      <c r="I1562" s="2">
        <v>8</v>
      </c>
      <c r="J1562" s="2" t="s">
        <v>28</v>
      </c>
      <c r="K1562" s="2" t="s">
        <v>78</v>
      </c>
      <c r="L1562" s="2" t="s">
        <v>12</v>
      </c>
      <c r="M1562" s="2">
        <v>1</v>
      </c>
      <c r="N1562" s="2" t="s">
        <v>12</v>
      </c>
      <c r="O1562" s="2" t="s">
        <v>34</v>
      </c>
    </row>
    <row r="1563" spans="1:15" hidden="1" x14ac:dyDescent="0.35">
      <c r="A1563" s="4">
        <v>44310</v>
      </c>
      <c r="B1563" s="2" t="s">
        <v>18</v>
      </c>
      <c r="C1563" s="2" t="s">
        <v>114</v>
      </c>
      <c r="D1563" s="2" t="s">
        <v>5</v>
      </c>
      <c r="E1563" s="2" t="s">
        <v>57</v>
      </c>
      <c r="F1563" s="2" t="s">
        <v>4</v>
      </c>
      <c r="G1563" s="2" t="s">
        <v>55</v>
      </c>
      <c r="H1563" s="2">
        <v>3</v>
      </c>
      <c r="I1563" s="2">
        <v>9</v>
      </c>
      <c r="J1563" s="2" t="s">
        <v>28</v>
      </c>
      <c r="K1563" s="2" t="s">
        <v>78</v>
      </c>
      <c r="L1563" s="2" t="s">
        <v>11</v>
      </c>
      <c r="M1563" s="2">
        <v>1</v>
      </c>
      <c r="N1563" s="2" t="s">
        <v>40</v>
      </c>
      <c r="O1563" s="2" t="s">
        <v>40</v>
      </c>
    </row>
    <row r="1564" spans="1:15" x14ac:dyDescent="0.35">
      <c r="A1564" s="4">
        <v>44310</v>
      </c>
      <c r="B1564" s="2" t="s">
        <v>18</v>
      </c>
      <c r="C1564" s="2" t="s">
        <v>114</v>
      </c>
      <c r="D1564" s="2" t="s">
        <v>5</v>
      </c>
      <c r="E1564" s="2" t="s">
        <v>57</v>
      </c>
      <c r="F1564" s="2" t="s">
        <v>4</v>
      </c>
      <c r="G1564" s="2" t="s">
        <v>55</v>
      </c>
      <c r="H1564" s="2">
        <v>3</v>
      </c>
      <c r="I1564" s="2">
        <v>10</v>
      </c>
      <c r="J1564" s="2" t="s">
        <v>28</v>
      </c>
      <c r="K1564" s="2" t="s">
        <v>78</v>
      </c>
      <c r="L1564" s="2" t="s">
        <v>11</v>
      </c>
      <c r="M1564" s="2">
        <v>1</v>
      </c>
      <c r="N1564" s="2" t="s">
        <v>12</v>
      </c>
      <c r="O1564" s="2" t="s">
        <v>35</v>
      </c>
    </row>
    <row r="1565" spans="1:15" x14ac:dyDescent="0.35">
      <c r="A1565" s="4">
        <v>44310</v>
      </c>
      <c r="B1565" s="2" t="s">
        <v>18</v>
      </c>
      <c r="C1565" s="2" t="s">
        <v>114</v>
      </c>
      <c r="D1565" s="2" t="s">
        <v>5</v>
      </c>
      <c r="E1565" s="2" t="s">
        <v>57</v>
      </c>
      <c r="F1565" s="2" t="s">
        <v>4</v>
      </c>
      <c r="G1565" s="2" t="s">
        <v>55</v>
      </c>
      <c r="H1565" s="2">
        <v>3</v>
      </c>
      <c r="I1565" s="2">
        <v>11</v>
      </c>
      <c r="J1565" s="2" t="s">
        <v>28</v>
      </c>
      <c r="K1565" s="2" t="s">
        <v>78</v>
      </c>
      <c r="L1565" s="2" t="s">
        <v>11</v>
      </c>
      <c r="M1565" s="2">
        <v>1</v>
      </c>
      <c r="N1565" s="2" t="s">
        <v>12</v>
      </c>
      <c r="O1565" s="2" t="s">
        <v>34</v>
      </c>
    </row>
    <row r="1566" spans="1:15" x14ac:dyDescent="0.35">
      <c r="A1566" s="4">
        <v>44310</v>
      </c>
      <c r="B1566" s="2" t="s">
        <v>18</v>
      </c>
      <c r="C1566" s="2" t="s">
        <v>114</v>
      </c>
      <c r="D1566" s="2" t="s">
        <v>5</v>
      </c>
      <c r="E1566" s="2" t="s">
        <v>57</v>
      </c>
      <c r="F1566" s="2" t="s">
        <v>4</v>
      </c>
      <c r="G1566" s="2" t="s">
        <v>55</v>
      </c>
      <c r="H1566" s="2">
        <v>3</v>
      </c>
      <c r="I1566" s="2">
        <v>12</v>
      </c>
      <c r="J1566" s="2" t="s">
        <v>28</v>
      </c>
      <c r="K1566" s="2" t="s">
        <v>78</v>
      </c>
      <c r="L1566" s="2" t="s">
        <v>11</v>
      </c>
      <c r="M1566" s="2">
        <v>1</v>
      </c>
      <c r="N1566" s="2" t="s">
        <v>11</v>
      </c>
      <c r="O1566" s="2" t="s">
        <v>34</v>
      </c>
    </row>
    <row r="1567" spans="1:15" x14ac:dyDescent="0.35">
      <c r="A1567" s="4">
        <v>44310</v>
      </c>
      <c r="B1567" s="2" t="s">
        <v>18</v>
      </c>
      <c r="C1567" s="2" t="s">
        <v>114</v>
      </c>
      <c r="D1567" s="2" t="s">
        <v>5</v>
      </c>
      <c r="E1567" s="2" t="s">
        <v>57</v>
      </c>
      <c r="F1567" s="2" t="s">
        <v>4</v>
      </c>
      <c r="G1567" s="2" t="s">
        <v>55</v>
      </c>
      <c r="H1567" s="2">
        <v>3</v>
      </c>
      <c r="I1567" s="2">
        <v>13</v>
      </c>
      <c r="J1567" s="2" t="s">
        <v>28</v>
      </c>
      <c r="K1567" s="2" t="s">
        <v>78</v>
      </c>
      <c r="L1567" s="2" t="s">
        <v>11</v>
      </c>
      <c r="M1567" s="2">
        <v>1</v>
      </c>
      <c r="N1567" s="2" t="s">
        <v>11</v>
      </c>
      <c r="O1567" s="2" t="s">
        <v>34</v>
      </c>
    </row>
    <row r="1568" spans="1:15" x14ac:dyDescent="0.35">
      <c r="A1568" s="4">
        <v>44310</v>
      </c>
      <c r="B1568" s="2" t="s">
        <v>18</v>
      </c>
      <c r="C1568" s="2" t="s">
        <v>114</v>
      </c>
      <c r="D1568" s="2" t="s">
        <v>5</v>
      </c>
      <c r="E1568" s="2" t="s">
        <v>57</v>
      </c>
      <c r="F1568" s="2" t="s">
        <v>4</v>
      </c>
      <c r="G1568" s="2" t="s">
        <v>55</v>
      </c>
      <c r="H1568" s="2">
        <v>3</v>
      </c>
      <c r="I1568" s="2">
        <v>14</v>
      </c>
      <c r="J1568" s="2" t="s">
        <v>28</v>
      </c>
      <c r="K1568" s="2" t="s">
        <v>78</v>
      </c>
      <c r="L1568" s="2" t="s">
        <v>12</v>
      </c>
      <c r="M1568" s="2">
        <v>1</v>
      </c>
      <c r="N1568" s="2" t="s">
        <v>12</v>
      </c>
      <c r="O1568" s="2" t="s">
        <v>35</v>
      </c>
    </row>
    <row r="1569" spans="1:15" x14ac:dyDescent="0.35">
      <c r="A1569" s="4">
        <v>44310</v>
      </c>
      <c r="B1569" s="2" t="s">
        <v>18</v>
      </c>
      <c r="C1569" s="2" t="s">
        <v>114</v>
      </c>
      <c r="D1569" s="2" t="s">
        <v>5</v>
      </c>
      <c r="E1569" s="2" t="s">
        <v>57</v>
      </c>
      <c r="F1569" s="2" t="s">
        <v>4</v>
      </c>
      <c r="G1569" s="2" t="s">
        <v>55</v>
      </c>
      <c r="H1569" s="2">
        <v>3</v>
      </c>
      <c r="I1569" s="2">
        <v>15</v>
      </c>
      <c r="J1569" s="2" t="s">
        <v>28</v>
      </c>
      <c r="K1569" s="2" t="s">
        <v>78</v>
      </c>
      <c r="L1569" s="2" t="s">
        <v>12</v>
      </c>
      <c r="M1569" s="2">
        <v>1</v>
      </c>
      <c r="N1569" s="2" t="s">
        <v>12</v>
      </c>
      <c r="O1569" s="2" t="s">
        <v>34</v>
      </c>
    </row>
    <row r="1570" spans="1:15" x14ac:dyDescent="0.35">
      <c r="A1570" s="4">
        <v>44310</v>
      </c>
      <c r="B1570" s="2" t="s">
        <v>18</v>
      </c>
      <c r="C1570" s="2" t="s">
        <v>114</v>
      </c>
      <c r="D1570" s="2" t="s">
        <v>5</v>
      </c>
      <c r="E1570" s="2" t="s">
        <v>57</v>
      </c>
      <c r="F1570" s="2" t="s">
        <v>4</v>
      </c>
      <c r="G1570" s="2" t="s">
        <v>55</v>
      </c>
      <c r="H1570" s="2">
        <v>3</v>
      </c>
      <c r="I1570" s="2">
        <v>16</v>
      </c>
      <c r="J1570" s="2" t="s">
        <v>28</v>
      </c>
      <c r="K1570" s="2" t="s">
        <v>78</v>
      </c>
      <c r="L1570" s="2" t="s">
        <v>12</v>
      </c>
      <c r="M1570" s="2">
        <v>1</v>
      </c>
      <c r="N1570" s="2" t="s">
        <v>11</v>
      </c>
      <c r="O1570" s="2" t="s">
        <v>35</v>
      </c>
    </row>
    <row r="1571" spans="1:15" x14ac:dyDescent="0.35">
      <c r="A1571" s="4">
        <v>44310</v>
      </c>
      <c r="B1571" s="2" t="s">
        <v>18</v>
      </c>
      <c r="C1571" s="2" t="s">
        <v>114</v>
      </c>
      <c r="D1571" s="2" t="s">
        <v>5</v>
      </c>
      <c r="E1571" s="2" t="s">
        <v>57</v>
      </c>
      <c r="F1571" s="2" t="s">
        <v>4</v>
      </c>
      <c r="G1571" s="2" t="s">
        <v>55</v>
      </c>
      <c r="H1571" s="2">
        <v>3</v>
      </c>
      <c r="I1571" s="2">
        <v>17</v>
      </c>
      <c r="J1571" s="2" t="s">
        <v>28</v>
      </c>
      <c r="K1571" s="2" t="s">
        <v>78</v>
      </c>
      <c r="L1571" s="2" t="s">
        <v>12</v>
      </c>
      <c r="M1571" s="2">
        <v>1</v>
      </c>
      <c r="N1571" s="2" t="s">
        <v>12</v>
      </c>
      <c r="O1571" s="2" t="s">
        <v>34</v>
      </c>
    </row>
    <row r="1572" spans="1:15" x14ac:dyDescent="0.35">
      <c r="A1572" s="4">
        <v>44310</v>
      </c>
      <c r="B1572" s="2" t="s">
        <v>18</v>
      </c>
      <c r="C1572" s="2" t="s">
        <v>114</v>
      </c>
      <c r="D1572" s="2" t="s">
        <v>5</v>
      </c>
      <c r="E1572" s="2" t="s">
        <v>57</v>
      </c>
      <c r="F1572" s="2" t="s">
        <v>4</v>
      </c>
      <c r="G1572" s="2" t="s">
        <v>55</v>
      </c>
      <c r="H1572" s="2">
        <v>3</v>
      </c>
      <c r="I1572" s="2">
        <v>18</v>
      </c>
      <c r="J1572" s="2" t="s">
        <v>28</v>
      </c>
      <c r="K1572" s="2" t="s">
        <v>78</v>
      </c>
      <c r="L1572" s="2" t="s">
        <v>11</v>
      </c>
      <c r="M1572" s="2">
        <v>1</v>
      </c>
      <c r="N1572" s="2" t="s">
        <v>12</v>
      </c>
      <c r="O1572" s="2" t="s">
        <v>34</v>
      </c>
    </row>
    <row r="1573" spans="1:15" x14ac:dyDescent="0.35">
      <c r="A1573" s="4">
        <v>44310</v>
      </c>
      <c r="B1573" s="2" t="s">
        <v>18</v>
      </c>
      <c r="C1573" s="2" t="s">
        <v>114</v>
      </c>
      <c r="D1573" s="2" t="s">
        <v>5</v>
      </c>
      <c r="E1573" s="2" t="s">
        <v>57</v>
      </c>
      <c r="F1573" s="2" t="s">
        <v>4</v>
      </c>
      <c r="G1573" s="2" t="s">
        <v>55</v>
      </c>
      <c r="H1573" s="2">
        <v>3</v>
      </c>
      <c r="I1573" s="2">
        <v>19</v>
      </c>
      <c r="J1573" s="2" t="s">
        <v>28</v>
      </c>
      <c r="K1573" s="2" t="s">
        <v>78</v>
      </c>
      <c r="L1573" s="2" t="s">
        <v>11</v>
      </c>
      <c r="M1573" s="2">
        <v>2</v>
      </c>
      <c r="N1573" s="2" t="s">
        <v>11</v>
      </c>
      <c r="O1573" s="2" t="s">
        <v>35</v>
      </c>
    </row>
    <row r="1574" spans="1:15" x14ac:dyDescent="0.35">
      <c r="A1574" s="4">
        <v>44310</v>
      </c>
      <c r="B1574" s="2" t="s">
        <v>18</v>
      </c>
      <c r="C1574" s="2" t="s">
        <v>114</v>
      </c>
      <c r="D1574" s="2" t="s">
        <v>5</v>
      </c>
      <c r="E1574" s="2" t="s">
        <v>57</v>
      </c>
      <c r="F1574" s="2" t="s">
        <v>4</v>
      </c>
      <c r="G1574" s="2" t="s">
        <v>55</v>
      </c>
      <c r="H1574" s="2">
        <v>3</v>
      </c>
      <c r="I1574" s="2">
        <v>20</v>
      </c>
      <c r="J1574" s="2" t="s">
        <v>28</v>
      </c>
      <c r="K1574" s="2" t="s">
        <v>78</v>
      </c>
      <c r="L1574" s="2" t="s">
        <v>11</v>
      </c>
      <c r="M1574" s="2">
        <v>2</v>
      </c>
      <c r="N1574" s="2" t="s">
        <v>12</v>
      </c>
      <c r="O1574" s="2" t="s">
        <v>34</v>
      </c>
    </row>
    <row r="1575" spans="1:15" x14ac:dyDescent="0.35">
      <c r="A1575" s="4">
        <v>44310</v>
      </c>
      <c r="B1575" s="2" t="s">
        <v>18</v>
      </c>
      <c r="C1575" s="2" t="s">
        <v>114</v>
      </c>
      <c r="D1575" s="2" t="s">
        <v>5</v>
      </c>
      <c r="E1575" s="2" t="s">
        <v>57</v>
      </c>
      <c r="F1575" s="2" t="s">
        <v>4</v>
      </c>
      <c r="G1575" s="2" t="s">
        <v>55</v>
      </c>
      <c r="H1575" s="2">
        <v>3</v>
      </c>
      <c r="I1575" s="2">
        <v>21</v>
      </c>
      <c r="J1575" s="2" t="s">
        <v>28</v>
      </c>
      <c r="K1575" s="2" t="s">
        <v>78</v>
      </c>
      <c r="L1575" s="2" t="s">
        <v>11</v>
      </c>
      <c r="M1575" s="2" t="s">
        <v>39</v>
      </c>
      <c r="N1575" s="2" t="s">
        <v>12</v>
      </c>
      <c r="O1575" s="2" t="s">
        <v>33</v>
      </c>
    </row>
    <row r="1576" spans="1:15" x14ac:dyDescent="0.35">
      <c r="A1576" s="4">
        <v>44310</v>
      </c>
      <c r="B1576" s="2" t="s">
        <v>18</v>
      </c>
      <c r="C1576" s="2" t="s">
        <v>114</v>
      </c>
      <c r="D1576" s="2" t="s">
        <v>5</v>
      </c>
      <c r="E1576" s="2" t="s">
        <v>57</v>
      </c>
      <c r="F1576" s="2" t="s">
        <v>4</v>
      </c>
      <c r="G1576" s="2" t="s">
        <v>55</v>
      </c>
      <c r="H1576" s="2">
        <v>3</v>
      </c>
      <c r="I1576" s="2">
        <v>22</v>
      </c>
      <c r="J1576" s="2" t="s">
        <v>28</v>
      </c>
      <c r="K1576" s="2" t="s">
        <v>78</v>
      </c>
      <c r="L1576" s="2" t="s">
        <v>12</v>
      </c>
      <c r="M1576" s="2">
        <v>1</v>
      </c>
      <c r="N1576" s="2" t="s">
        <v>12</v>
      </c>
      <c r="O1576" s="2" t="s">
        <v>34</v>
      </c>
    </row>
    <row r="1577" spans="1:15" x14ac:dyDescent="0.35">
      <c r="A1577" s="4">
        <v>44310</v>
      </c>
      <c r="B1577" s="2" t="s">
        <v>18</v>
      </c>
      <c r="C1577" s="2" t="s">
        <v>118</v>
      </c>
      <c r="D1577" s="2" t="s">
        <v>5</v>
      </c>
      <c r="E1577" s="2" t="s">
        <v>57</v>
      </c>
      <c r="F1577" s="2" t="s">
        <v>4</v>
      </c>
      <c r="G1577" s="2" t="s">
        <v>52</v>
      </c>
      <c r="H1577" s="2">
        <v>1</v>
      </c>
      <c r="I1577" s="2">
        <v>1</v>
      </c>
      <c r="J1577" s="2" t="s">
        <v>28</v>
      </c>
      <c r="K1577" s="2" t="s">
        <v>126</v>
      </c>
      <c r="L1577" s="2" t="s">
        <v>12</v>
      </c>
      <c r="M1577" s="2">
        <v>2</v>
      </c>
      <c r="N1577" s="2" t="s">
        <v>11</v>
      </c>
      <c r="O1577" s="2" t="s">
        <v>34</v>
      </c>
    </row>
    <row r="1578" spans="1:15" x14ac:dyDescent="0.35">
      <c r="A1578" s="4">
        <v>44310</v>
      </c>
      <c r="B1578" s="2" t="s">
        <v>18</v>
      </c>
      <c r="C1578" s="2" t="s">
        <v>118</v>
      </c>
      <c r="D1578" s="2" t="s">
        <v>5</v>
      </c>
      <c r="E1578" s="2" t="s">
        <v>57</v>
      </c>
      <c r="F1578" s="2" t="s">
        <v>4</v>
      </c>
      <c r="G1578" s="2" t="s">
        <v>52</v>
      </c>
      <c r="H1578" s="2">
        <v>1</v>
      </c>
      <c r="I1578" s="2">
        <v>2</v>
      </c>
      <c r="J1578" s="2" t="s">
        <v>28</v>
      </c>
      <c r="K1578" s="2" t="s">
        <v>126</v>
      </c>
      <c r="L1578" s="2" t="s">
        <v>12</v>
      </c>
      <c r="M1578" s="2">
        <v>2</v>
      </c>
      <c r="N1578" s="2" t="s">
        <v>11</v>
      </c>
      <c r="O1578" s="2" t="s">
        <v>33</v>
      </c>
    </row>
    <row r="1579" spans="1:15" x14ac:dyDescent="0.35">
      <c r="A1579" s="4">
        <v>44310</v>
      </c>
      <c r="B1579" s="2" t="s">
        <v>18</v>
      </c>
      <c r="C1579" s="2" t="s">
        <v>118</v>
      </c>
      <c r="D1579" s="2" t="s">
        <v>5</v>
      </c>
      <c r="E1579" s="2" t="s">
        <v>57</v>
      </c>
      <c r="F1579" s="2" t="s">
        <v>4</v>
      </c>
      <c r="G1579" s="2" t="s">
        <v>52</v>
      </c>
      <c r="H1579" s="2">
        <v>1</v>
      </c>
      <c r="I1579" s="2">
        <v>3</v>
      </c>
      <c r="J1579" s="2" t="s">
        <v>28</v>
      </c>
      <c r="K1579" s="2" t="s">
        <v>126</v>
      </c>
      <c r="L1579" s="2" t="s">
        <v>12</v>
      </c>
      <c r="M1579" s="2" t="s">
        <v>39</v>
      </c>
      <c r="N1579" s="2" t="s">
        <v>11</v>
      </c>
      <c r="O1579" s="2" t="s">
        <v>33</v>
      </c>
    </row>
    <row r="1580" spans="1:15" x14ac:dyDescent="0.35">
      <c r="A1580" s="4">
        <v>44310</v>
      </c>
      <c r="B1580" s="2" t="s">
        <v>18</v>
      </c>
      <c r="C1580" s="2" t="s">
        <v>118</v>
      </c>
      <c r="D1580" s="2" t="s">
        <v>5</v>
      </c>
      <c r="E1580" s="2" t="s">
        <v>57</v>
      </c>
      <c r="F1580" s="2" t="s">
        <v>4</v>
      </c>
      <c r="G1580" s="2" t="s">
        <v>52</v>
      </c>
      <c r="H1580" s="2">
        <v>1</v>
      </c>
      <c r="I1580" s="2">
        <v>4</v>
      </c>
      <c r="J1580" s="2" t="s">
        <v>28</v>
      </c>
      <c r="K1580" s="2" t="s">
        <v>126</v>
      </c>
      <c r="L1580" s="2" t="s">
        <v>12</v>
      </c>
      <c r="M1580" s="2">
        <v>1</v>
      </c>
      <c r="N1580" s="2" t="s">
        <v>12</v>
      </c>
      <c r="O1580" s="2" t="s">
        <v>35</v>
      </c>
    </row>
    <row r="1581" spans="1:15" x14ac:dyDescent="0.35">
      <c r="A1581" s="4">
        <v>44310</v>
      </c>
      <c r="B1581" s="2" t="s">
        <v>18</v>
      </c>
      <c r="C1581" s="2" t="s">
        <v>118</v>
      </c>
      <c r="D1581" s="2" t="s">
        <v>5</v>
      </c>
      <c r="E1581" s="2" t="s">
        <v>57</v>
      </c>
      <c r="F1581" s="2" t="s">
        <v>4</v>
      </c>
      <c r="G1581" s="2" t="s">
        <v>52</v>
      </c>
      <c r="H1581" s="2">
        <v>1</v>
      </c>
      <c r="I1581" s="2">
        <v>5</v>
      </c>
      <c r="J1581" s="2" t="s">
        <v>28</v>
      </c>
      <c r="K1581" s="2" t="s">
        <v>126</v>
      </c>
      <c r="L1581" s="2" t="s">
        <v>11</v>
      </c>
      <c r="M1581" s="2">
        <v>1</v>
      </c>
      <c r="N1581" s="2" t="s">
        <v>11</v>
      </c>
      <c r="O1581" s="2" t="s">
        <v>35</v>
      </c>
    </row>
    <row r="1582" spans="1:15" x14ac:dyDescent="0.35">
      <c r="A1582" s="4">
        <v>44310</v>
      </c>
      <c r="B1582" s="2" t="s">
        <v>18</v>
      </c>
      <c r="C1582" s="2" t="s">
        <v>118</v>
      </c>
      <c r="D1582" s="2" t="s">
        <v>5</v>
      </c>
      <c r="E1582" s="2" t="s">
        <v>57</v>
      </c>
      <c r="F1582" s="2" t="s">
        <v>4</v>
      </c>
      <c r="G1582" s="2" t="s">
        <v>52</v>
      </c>
      <c r="H1582" s="2">
        <v>1</v>
      </c>
      <c r="I1582" s="2">
        <v>6</v>
      </c>
      <c r="J1582" s="2" t="s">
        <v>28</v>
      </c>
      <c r="K1582" s="2" t="s">
        <v>126</v>
      </c>
      <c r="L1582" s="2" t="s">
        <v>11</v>
      </c>
      <c r="M1582" s="2">
        <v>1</v>
      </c>
      <c r="N1582" s="2" t="s">
        <v>11</v>
      </c>
      <c r="O1582" s="2" t="s">
        <v>35</v>
      </c>
    </row>
    <row r="1583" spans="1:15" x14ac:dyDescent="0.35">
      <c r="A1583" s="4">
        <v>44310</v>
      </c>
      <c r="B1583" s="2" t="s">
        <v>18</v>
      </c>
      <c r="C1583" s="2" t="s">
        <v>118</v>
      </c>
      <c r="D1583" s="2" t="s">
        <v>5</v>
      </c>
      <c r="E1583" s="2" t="s">
        <v>57</v>
      </c>
      <c r="F1583" s="2" t="s">
        <v>4</v>
      </c>
      <c r="G1583" s="2" t="s">
        <v>52</v>
      </c>
      <c r="H1583" s="2">
        <v>1</v>
      </c>
      <c r="I1583" s="2">
        <v>7</v>
      </c>
      <c r="J1583" s="2" t="s">
        <v>28</v>
      </c>
      <c r="K1583" s="2" t="s">
        <v>126</v>
      </c>
      <c r="L1583" s="2" t="s">
        <v>11</v>
      </c>
      <c r="M1583" s="2">
        <v>1</v>
      </c>
      <c r="N1583" s="2" t="s">
        <v>12</v>
      </c>
      <c r="O1583" s="2" t="s">
        <v>34</v>
      </c>
    </row>
    <row r="1584" spans="1:15" x14ac:dyDescent="0.35">
      <c r="A1584" s="4">
        <v>44310</v>
      </c>
      <c r="B1584" s="2" t="s">
        <v>18</v>
      </c>
      <c r="C1584" s="2" t="s">
        <v>118</v>
      </c>
      <c r="D1584" s="2" t="s">
        <v>5</v>
      </c>
      <c r="E1584" s="2" t="s">
        <v>57</v>
      </c>
      <c r="F1584" s="2" t="s">
        <v>4</v>
      </c>
      <c r="G1584" s="2" t="s">
        <v>52</v>
      </c>
      <c r="H1584" s="2">
        <v>1</v>
      </c>
      <c r="I1584" s="2">
        <v>8</v>
      </c>
      <c r="J1584" s="2" t="s">
        <v>28</v>
      </c>
      <c r="K1584" s="2" t="s">
        <v>126</v>
      </c>
      <c r="L1584" s="2" t="s">
        <v>11</v>
      </c>
      <c r="M1584" s="2" t="s">
        <v>39</v>
      </c>
      <c r="N1584" s="2" t="s">
        <v>12</v>
      </c>
      <c r="O1584" s="2" t="s">
        <v>33</v>
      </c>
    </row>
    <row r="1585" spans="1:15" x14ac:dyDescent="0.35">
      <c r="A1585" s="4">
        <v>44310</v>
      </c>
      <c r="B1585" s="2" t="s">
        <v>18</v>
      </c>
      <c r="C1585" s="2" t="s">
        <v>118</v>
      </c>
      <c r="D1585" s="2" t="s">
        <v>5</v>
      </c>
      <c r="E1585" s="2" t="s">
        <v>57</v>
      </c>
      <c r="F1585" s="2" t="s">
        <v>4</v>
      </c>
      <c r="G1585" s="2" t="s">
        <v>52</v>
      </c>
      <c r="H1585" s="2">
        <v>1</v>
      </c>
      <c r="I1585" s="2">
        <v>9</v>
      </c>
      <c r="J1585" s="2" t="s">
        <v>28</v>
      </c>
      <c r="K1585" s="2" t="s">
        <v>126</v>
      </c>
      <c r="L1585" s="2" t="s">
        <v>12</v>
      </c>
      <c r="M1585" s="2">
        <v>1</v>
      </c>
      <c r="N1585" s="2" t="s">
        <v>12</v>
      </c>
      <c r="O1585" s="2" t="s">
        <v>33</v>
      </c>
    </row>
    <row r="1586" spans="1:15" x14ac:dyDescent="0.35">
      <c r="A1586" s="4">
        <v>44310</v>
      </c>
      <c r="B1586" s="2" t="s">
        <v>18</v>
      </c>
      <c r="C1586" s="2" t="s">
        <v>118</v>
      </c>
      <c r="D1586" s="2" t="s">
        <v>5</v>
      </c>
      <c r="E1586" s="2" t="s">
        <v>57</v>
      </c>
      <c r="F1586" s="2" t="s">
        <v>4</v>
      </c>
      <c r="G1586" s="2" t="s">
        <v>52</v>
      </c>
      <c r="H1586" s="2">
        <v>1</v>
      </c>
      <c r="I1586" s="2">
        <v>10</v>
      </c>
      <c r="J1586" s="2" t="s">
        <v>28</v>
      </c>
      <c r="K1586" s="2" t="s">
        <v>126</v>
      </c>
      <c r="L1586" s="2" t="s">
        <v>12</v>
      </c>
      <c r="M1586" s="2">
        <v>2</v>
      </c>
      <c r="N1586" s="2" t="s">
        <v>11</v>
      </c>
      <c r="O1586" s="2" t="s">
        <v>35</v>
      </c>
    </row>
    <row r="1587" spans="1:15" x14ac:dyDescent="0.35">
      <c r="A1587" s="4">
        <v>44310</v>
      </c>
      <c r="B1587" s="2" t="s">
        <v>18</v>
      </c>
      <c r="C1587" s="2" t="s">
        <v>118</v>
      </c>
      <c r="D1587" s="2" t="s">
        <v>5</v>
      </c>
      <c r="E1587" s="2" t="s">
        <v>57</v>
      </c>
      <c r="F1587" s="2" t="s">
        <v>4</v>
      </c>
      <c r="G1587" s="2" t="s">
        <v>52</v>
      </c>
      <c r="H1587" s="2">
        <v>1</v>
      </c>
      <c r="I1587" s="2">
        <v>11</v>
      </c>
      <c r="J1587" s="2" t="s">
        <v>28</v>
      </c>
      <c r="K1587" s="2" t="s">
        <v>126</v>
      </c>
      <c r="L1587" s="2" t="s">
        <v>12</v>
      </c>
      <c r="M1587" s="2">
        <v>2</v>
      </c>
      <c r="N1587" s="2" t="s">
        <v>11</v>
      </c>
      <c r="O1587" s="2" t="s">
        <v>34</v>
      </c>
    </row>
    <row r="1588" spans="1:15" x14ac:dyDescent="0.35">
      <c r="A1588" s="4">
        <v>44310</v>
      </c>
      <c r="B1588" s="2" t="s">
        <v>18</v>
      </c>
      <c r="C1588" s="2" t="s">
        <v>118</v>
      </c>
      <c r="D1588" s="2" t="s">
        <v>5</v>
      </c>
      <c r="E1588" s="2" t="s">
        <v>57</v>
      </c>
      <c r="F1588" s="2" t="s">
        <v>4</v>
      </c>
      <c r="G1588" s="2" t="s">
        <v>52</v>
      </c>
      <c r="H1588" s="2">
        <v>1</v>
      </c>
      <c r="I1588" s="2">
        <v>12</v>
      </c>
      <c r="J1588" s="2" t="s">
        <v>28</v>
      </c>
      <c r="K1588" s="2" t="s">
        <v>126</v>
      </c>
      <c r="L1588" s="2" t="s">
        <v>12</v>
      </c>
      <c r="M1588" s="2">
        <v>2</v>
      </c>
      <c r="N1588" s="2" t="s">
        <v>12</v>
      </c>
      <c r="O1588" s="2" t="s">
        <v>33</v>
      </c>
    </row>
    <row r="1589" spans="1:15" x14ac:dyDescent="0.35">
      <c r="A1589" s="4">
        <v>44310</v>
      </c>
      <c r="B1589" s="2" t="s">
        <v>18</v>
      </c>
      <c r="C1589" s="2" t="s">
        <v>118</v>
      </c>
      <c r="D1589" s="2" t="s">
        <v>5</v>
      </c>
      <c r="E1589" s="2" t="s">
        <v>57</v>
      </c>
      <c r="F1589" s="2" t="s">
        <v>4</v>
      </c>
      <c r="G1589" s="2" t="s">
        <v>52</v>
      </c>
      <c r="H1589" s="2">
        <v>1</v>
      </c>
      <c r="I1589" s="2">
        <v>13</v>
      </c>
      <c r="J1589" s="2" t="s">
        <v>28</v>
      </c>
      <c r="K1589" s="2" t="s">
        <v>126</v>
      </c>
      <c r="L1589" s="2" t="s">
        <v>11</v>
      </c>
      <c r="M1589" s="2">
        <v>1</v>
      </c>
      <c r="N1589" s="2" t="s">
        <v>11</v>
      </c>
      <c r="O1589" s="2" t="s">
        <v>34</v>
      </c>
    </row>
    <row r="1590" spans="1:15" x14ac:dyDescent="0.35">
      <c r="A1590" s="4">
        <v>44310</v>
      </c>
      <c r="B1590" s="2" t="s">
        <v>18</v>
      </c>
      <c r="C1590" s="2" t="s">
        <v>118</v>
      </c>
      <c r="D1590" s="2" t="s">
        <v>5</v>
      </c>
      <c r="E1590" s="2" t="s">
        <v>57</v>
      </c>
      <c r="F1590" s="2" t="s">
        <v>4</v>
      </c>
      <c r="G1590" s="2" t="s">
        <v>52</v>
      </c>
      <c r="H1590" s="2">
        <v>1</v>
      </c>
      <c r="I1590" s="2">
        <v>14</v>
      </c>
      <c r="J1590" s="2" t="s">
        <v>28</v>
      </c>
      <c r="K1590" s="2" t="s">
        <v>126</v>
      </c>
      <c r="L1590" s="2" t="s">
        <v>11</v>
      </c>
      <c r="M1590" s="2">
        <v>2</v>
      </c>
      <c r="N1590" s="2" t="s">
        <v>12</v>
      </c>
      <c r="O1590" s="2" t="s">
        <v>34</v>
      </c>
    </row>
    <row r="1591" spans="1:15" x14ac:dyDescent="0.35">
      <c r="A1591" s="4">
        <v>44310</v>
      </c>
      <c r="B1591" s="2" t="s">
        <v>18</v>
      </c>
      <c r="C1591" s="2" t="s">
        <v>118</v>
      </c>
      <c r="D1591" s="2" t="s">
        <v>5</v>
      </c>
      <c r="E1591" s="2" t="s">
        <v>57</v>
      </c>
      <c r="F1591" s="2" t="s">
        <v>4</v>
      </c>
      <c r="G1591" s="2" t="s">
        <v>52</v>
      </c>
      <c r="H1591" s="2">
        <v>1</v>
      </c>
      <c r="I1591" s="2">
        <v>15</v>
      </c>
      <c r="J1591" s="2" t="s">
        <v>28</v>
      </c>
      <c r="K1591" s="2" t="s">
        <v>126</v>
      </c>
      <c r="L1591" s="2" t="s">
        <v>11</v>
      </c>
      <c r="M1591" s="2">
        <v>1</v>
      </c>
      <c r="N1591" s="2" t="s">
        <v>11</v>
      </c>
      <c r="O1591" s="2" t="s">
        <v>34</v>
      </c>
    </row>
    <row r="1592" spans="1:15" x14ac:dyDescent="0.35">
      <c r="A1592" s="4">
        <v>44310</v>
      </c>
      <c r="B1592" s="2" t="s">
        <v>18</v>
      </c>
      <c r="C1592" s="2" t="s">
        <v>118</v>
      </c>
      <c r="D1592" s="2" t="s">
        <v>5</v>
      </c>
      <c r="E1592" s="2" t="s">
        <v>57</v>
      </c>
      <c r="F1592" s="2" t="s">
        <v>4</v>
      </c>
      <c r="G1592" s="2" t="s">
        <v>52</v>
      </c>
      <c r="H1592" s="2">
        <v>1</v>
      </c>
      <c r="I1592" s="2">
        <v>16</v>
      </c>
      <c r="J1592" s="2" t="s">
        <v>28</v>
      </c>
      <c r="K1592" s="2" t="s">
        <v>126</v>
      </c>
      <c r="L1592" s="2" t="s">
        <v>11</v>
      </c>
      <c r="M1592" s="2">
        <v>2</v>
      </c>
      <c r="N1592" s="2" t="s">
        <v>12</v>
      </c>
      <c r="O1592" s="2" t="s">
        <v>35</v>
      </c>
    </row>
    <row r="1593" spans="1:15" x14ac:dyDescent="0.35">
      <c r="A1593" s="4">
        <v>44310</v>
      </c>
      <c r="B1593" s="2" t="s">
        <v>18</v>
      </c>
      <c r="C1593" s="2" t="s">
        <v>118</v>
      </c>
      <c r="D1593" s="2" t="s">
        <v>5</v>
      </c>
      <c r="E1593" s="2" t="s">
        <v>57</v>
      </c>
      <c r="F1593" s="2" t="s">
        <v>4</v>
      </c>
      <c r="G1593" s="2" t="s">
        <v>52</v>
      </c>
      <c r="H1593" s="2">
        <v>1</v>
      </c>
      <c r="I1593" s="2">
        <v>17</v>
      </c>
      <c r="J1593" s="2" t="s">
        <v>28</v>
      </c>
      <c r="K1593" s="2" t="s">
        <v>126</v>
      </c>
      <c r="L1593" s="2" t="s">
        <v>12</v>
      </c>
      <c r="M1593" s="2">
        <v>1</v>
      </c>
      <c r="N1593" s="2" t="s">
        <v>12</v>
      </c>
      <c r="O1593" s="2" t="s">
        <v>34</v>
      </c>
    </row>
    <row r="1594" spans="1:15" x14ac:dyDescent="0.35">
      <c r="A1594" s="4">
        <v>44310</v>
      </c>
      <c r="B1594" s="2" t="s">
        <v>18</v>
      </c>
      <c r="C1594" s="2" t="s">
        <v>118</v>
      </c>
      <c r="D1594" s="2" t="s">
        <v>5</v>
      </c>
      <c r="E1594" s="2" t="s">
        <v>57</v>
      </c>
      <c r="F1594" s="2" t="s">
        <v>4</v>
      </c>
      <c r="G1594" s="2" t="s">
        <v>52</v>
      </c>
      <c r="H1594" s="2">
        <v>1</v>
      </c>
      <c r="I1594" s="2">
        <v>18</v>
      </c>
      <c r="J1594" s="2" t="s">
        <v>28</v>
      </c>
      <c r="K1594" s="2" t="s">
        <v>126</v>
      </c>
      <c r="L1594" s="2" t="s">
        <v>12</v>
      </c>
      <c r="M1594" s="2">
        <v>1</v>
      </c>
      <c r="N1594" s="2" t="s">
        <v>11</v>
      </c>
      <c r="O1594" s="2" t="s">
        <v>34</v>
      </c>
    </row>
    <row r="1595" spans="1:15" x14ac:dyDescent="0.35">
      <c r="A1595" s="4">
        <v>44310</v>
      </c>
      <c r="B1595" s="2" t="s">
        <v>18</v>
      </c>
      <c r="C1595" s="2" t="s">
        <v>118</v>
      </c>
      <c r="D1595" s="2" t="s">
        <v>5</v>
      </c>
      <c r="E1595" s="2" t="s">
        <v>57</v>
      </c>
      <c r="F1595" s="2" t="s">
        <v>4</v>
      </c>
      <c r="G1595" s="2" t="s">
        <v>52</v>
      </c>
      <c r="H1595" s="2">
        <v>1</v>
      </c>
      <c r="I1595" s="2">
        <v>19</v>
      </c>
      <c r="J1595" s="2" t="s">
        <v>28</v>
      </c>
      <c r="K1595" s="2" t="s">
        <v>126</v>
      </c>
      <c r="L1595" s="2" t="s">
        <v>12</v>
      </c>
      <c r="M1595" s="2">
        <v>1</v>
      </c>
      <c r="N1595" s="2" t="s">
        <v>11</v>
      </c>
      <c r="O1595" s="2" t="s">
        <v>34</v>
      </c>
    </row>
    <row r="1596" spans="1:15" x14ac:dyDescent="0.35">
      <c r="A1596" s="4">
        <v>44310</v>
      </c>
      <c r="B1596" s="2" t="s">
        <v>18</v>
      </c>
      <c r="C1596" s="2" t="s">
        <v>118</v>
      </c>
      <c r="D1596" s="2" t="s">
        <v>5</v>
      </c>
      <c r="E1596" s="2" t="s">
        <v>57</v>
      </c>
      <c r="F1596" s="2" t="s">
        <v>4</v>
      </c>
      <c r="G1596" s="2" t="s">
        <v>52</v>
      </c>
      <c r="H1596" s="2">
        <v>1</v>
      </c>
      <c r="I1596" s="2">
        <v>20</v>
      </c>
      <c r="J1596" s="2" t="s">
        <v>28</v>
      </c>
      <c r="K1596" s="2" t="s">
        <v>126</v>
      </c>
      <c r="L1596" s="2" t="s">
        <v>12</v>
      </c>
      <c r="M1596" s="2">
        <v>1</v>
      </c>
      <c r="N1596" s="2" t="s">
        <v>11</v>
      </c>
      <c r="O1596" s="2" t="s">
        <v>34</v>
      </c>
    </row>
    <row r="1597" spans="1:15" x14ac:dyDescent="0.35">
      <c r="A1597" s="4">
        <v>44310</v>
      </c>
      <c r="B1597" s="2" t="s">
        <v>18</v>
      </c>
      <c r="C1597" s="2" t="s">
        <v>118</v>
      </c>
      <c r="D1597" s="2" t="s">
        <v>5</v>
      </c>
      <c r="E1597" s="2" t="s">
        <v>57</v>
      </c>
      <c r="F1597" s="2" t="s">
        <v>4</v>
      </c>
      <c r="G1597" s="2" t="s">
        <v>52</v>
      </c>
      <c r="H1597" s="2">
        <v>2</v>
      </c>
      <c r="I1597" s="2">
        <v>21</v>
      </c>
      <c r="J1597" s="2" t="s">
        <v>28</v>
      </c>
      <c r="K1597" s="2" t="s">
        <v>126</v>
      </c>
      <c r="L1597" s="2" t="s">
        <v>11</v>
      </c>
      <c r="M1597" s="2">
        <v>1</v>
      </c>
      <c r="N1597" s="2" t="s">
        <v>12</v>
      </c>
      <c r="O1597" s="2" t="s">
        <v>33</v>
      </c>
    </row>
    <row r="1598" spans="1:15" x14ac:dyDescent="0.35">
      <c r="A1598" s="4">
        <v>44310</v>
      </c>
      <c r="B1598" s="2" t="s">
        <v>18</v>
      </c>
      <c r="C1598" s="2" t="s">
        <v>118</v>
      </c>
      <c r="D1598" s="2" t="s">
        <v>5</v>
      </c>
      <c r="E1598" s="2" t="s">
        <v>57</v>
      </c>
      <c r="F1598" s="2" t="s">
        <v>4</v>
      </c>
      <c r="G1598" s="2" t="s">
        <v>52</v>
      </c>
      <c r="H1598" s="2">
        <v>2</v>
      </c>
      <c r="I1598" s="2">
        <v>22</v>
      </c>
      <c r="J1598" s="2" t="s">
        <v>28</v>
      </c>
      <c r="K1598" s="2" t="s">
        <v>126</v>
      </c>
      <c r="L1598" s="2" t="s">
        <v>11</v>
      </c>
      <c r="M1598" s="2">
        <v>1</v>
      </c>
      <c r="N1598" s="2" t="s">
        <v>11</v>
      </c>
      <c r="O1598" s="2" t="s">
        <v>34</v>
      </c>
    </row>
    <row r="1599" spans="1:15" x14ac:dyDescent="0.35">
      <c r="A1599" s="4">
        <v>44310</v>
      </c>
      <c r="B1599" s="2" t="s">
        <v>18</v>
      </c>
      <c r="C1599" s="2" t="s">
        <v>118</v>
      </c>
      <c r="D1599" s="2" t="s">
        <v>5</v>
      </c>
      <c r="E1599" s="2" t="s">
        <v>57</v>
      </c>
      <c r="F1599" s="2" t="s">
        <v>4</v>
      </c>
      <c r="G1599" s="2" t="s">
        <v>52</v>
      </c>
      <c r="H1599" s="2">
        <v>2</v>
      </c>
      <c r="I1599" s="2">
        <v>23</v>
      </c>
      <c r="J1599" s="2" t="s">
        <v>28</v>
      </c>
      <c r="K1599" s="2" t="s">
        <v>126</v>
      </c>
      <c r="L1599" s="2" t="s">
        <v>11</v>
      </c>
      <c r="M1599" s="2">
        <v>1</v>
      </c>
      <c r="N1599" s="2" t="s">
        <v>11</v>
      </c>
      <c r="O1599" s="2" t="s">
        <v>34</v>
      </c>
    </row>
    <row r="1600" spans="1:15" x14ac:dyDescent="0.35">
      <c r="A1600" s="4">
        <v>44310</v>
      </c>
      <c r="B1600" s="2" t="s">
        <v>18</v>
      </c>
      <c r="C1600" s="2" t="s">
        <v>118</v>
      </c>
      <c r="D1600" s="2" t="s">
        <v>5</v>
      </c>
      <c r="E1600" s="2" t="s">
        <v>57</v>
      </c>
      <c r="F1600" s="2" t="s">
        <v>4</v>
      </c>
      <c r="G1600" s="2" t="s">
        <v>52</v>
      </c>
      <c r="H1600" s="2">
        <v>2</v>
      </c>
      <c r="I1600" s="2">
        <v>24</v>
      </c>
      <c r="J1600" s="2" t="s">
        <v>28</v>
      </c>
      <c r="K1600" s="2" t="s">
        <v>126</v>
      </c>
      <c r="L1600" s="2" t="s">
        <v>11</v>
      </c>
      <c r="M1600" s="2">
        <v>2</v>
      </c>
      <c r="N1600" s="2" t="s">
        <v>12</v>
      </c>
      <c r="O1600" s="2" t="s">
        <v>34</v>
      </c>
    </row>
    <row r="1601" spans="1:15" x14ac:dyDescent="0.35">
      <c r="A1601" s="4">
        <v>44310</v>
      </c>
      <c r="B1601" s="2" t="s">
        <v>18</v>
      </c>
      <c r="C1601" s="2" t="s">
        <v>118</v>
      </c>
      <c r="D1601" s="2" t="s">
        <v>5</v>
      </c>
      <c r="E1601" s="2" t="s">
        <v>57</v>
      </c>
      <c r="F1601" s="2" t="s">
        <v>4</v>
      </c>
      <c r="G1601" s="2" t="s">
        <v>52</v>
      </c>
      <c r="H1601" s="2">
        <v>2</v>
      </c>
      <c r="I1601" s="2">
        <v>25</v>
      </c>
      <c r="J1601" s="2" t="s">
        <v>28</v>
      </c>
      <c r="K1601" s="2" t="s">
        <v>126</v>
      </c>
      <c r="L1601" s="2" t="s">
        <v>12</v>
      </c>
      <c r="M1601" s="2">
        <v>2</v>
      </c>
      <c r="N1601" s="2" t="s">
        <v>12</v>
      </c>
      <c r="O1601" s="2" t="s">
        <v>34</v>
      </c>
    </row>
    <row r="1602" spans="1:15" x14ac:dyDescent="0.35">
      <c r="A1602" s="4">
        <v>44310</v>
      </c>
      <c r="B1602" s="2" t="s">
        <v>18</v>
      </c>
      <c r="C1602" s="2" t="s">
        <v>118</v>
      </c>
      <c r="D1602" s="2" t="s">
        <v>5</v>
      </c>
      <c r="E1602" s="2" t="s">
        <v>57</v>
      </c>
      <c r="F1602" s="2" t="s">
        <v>4</v>
      </c>
      <c r="G1602" s="2" t="s">
        <v>52</v>
      </c>
      <c r="H1602" s="2">
        <v>2</v>
      </c>
      <c r="I1602" s="2">
        <v>26</v>
      </c>
      <c r="J1602" s="2" t="s">
        <v>28</v>
      </c>
      <c r="K1602" s="2" t="s">
        <v>126</v>
      </c>
      <c r="L1602" s="2" t="s">
        <v>12</v>
      </c>
      <c r="M1602" s="2">
        <v>2</v>
      </c>
      <c r="N1602" s="2" t="s">
        <v>11</v>
      </c>
      <c r="O1602" s="2" t="s">
        <v>35</v>
      </c>
    </row>
    <row r="1603" spans="1:15" hidden="1" x14ac:dyDescent="0.35">
      <c r="A1603" s="4">
        <v>44310</v>
      </c>
      <c r="B1603" s="2" t="s">
        <v>18</v>
      </c>
      <c r="C1603" s="2" t="s">
        <v>118</v>
      </c>
      <c r="D1603" s="2" t="s">
        <v>5</v>
      </c>
      <c r="E1603" s="2" t="s">
        <v>57</v>
      </c>
      <c r="F1603" s="2" t="s">
        <v>4</v>
      </c>
      <c r="G1603" s="2" t="s">
        <v>52</v>
      </c>
      <c r="H1603" s="2">
        <v>2</v>
      </c>
      <c r="I1603" s="2">
        <v>27</v>
      </c>
      <c r="J1603" s="2" t="s">
        <v>28</v>
      </c>
      <c r="K1603" s="2" t="s">
        <v>126</v>
      </c>
      <c r="L1603" s="2" t="s">
        <v>12</v>
      </c>
      <c r="M1603" s="2">
        <v>1</v>
      </c>
      <c r="N1603" s="2" t="s">
        <v>40</v>
      </c>
      <c r="O1603" s="2" t="s">
        <v>40</v>
      </c>
    </row>
    <row r="1604" spans="1:15" x14ac:dyDescent="0.35">
      <c r="A1604" s="4">
        <v>44310</v>
      </c>
      <c r="B1604" s="2" t="s">
        <v>18</v>
      </c>
      <c r="C1604" s="2" t="s">
        <v>118</v>
      </c>
      <c r="D1604" s="2" t="s">
        <v>5</v>
      </c>
      <c r="E1604" s="2" t="s">
        <v>57</v>
      </c>
      <c r="F1604" s="2" t="s">
        <v>4</v>
      </c>
      <c r="G1604" s="2" t="s">
        <v>52</v>
      </c>
      <c r="H1604" s="2">
        <v>2</v>
      </c>
      <c r="I1604" s="2">
        <v>28</v>
      </c>
      <c r="J1604" s="2" t="s">
        <v>28</v>
      </c>
      <c r="K1604" s="2" t="s">
        <v>126</v>
      </c>
      <c r="L1604" s="2" t="s">
        <v>12</v>
      </c>
      <c r="M1604" s="2">
        <v>1</v>
      </c>
      <c r="N1604" s="2" t="s">
        <v>11</v>
      </c>
      <c r="O1604" s="2" t="s">
        <v>35</v>
      </c>
    </row>
    <row r="1605" spans="1:15" x14ac:dyDescent="0.35">
      <c r="A1605" s="4">
        <v>44310</v>
      </c>
      <c r="B1605" s="2" t="s">
        <v>18</v>
      </c>
      <c r="C1605" s="2" t="s">
        <v>118</v>
      </c>
      <c r="D1605" s="2" t="s">
        <v>5</v>
      </c>
      <c r="E1605" s="2" t="s">
        <v>57</v>
      </c>
      <c r="F1605" s="2" t="s">
        <v>4</v>
      </c>
      <c r="G1605" s="2" t="s">
        <v>52</v>
      </c>
      <c r="H1605" s="2">
        <v>2</v>
      </c>
      <c r="I1605" s="2">
        <v>29</v>
      </c>
      <c r="J1605" s="2" t="s">
        <v>28</v>
      </c>
      <c r="K1605" s="2" t="s">
        <v>126</v>
      </c>
      <c r="L1605" s="2" t="s">
        <v>12</v>
      </c>
      <c r="M1605" s="2" t="s">
        <v>39</v>
      </c>
      <c r="N1605" s="2" t="s">
        <v>11</v>
      </c>
      <c r="O1605" s="2" t="s">
        <v>33</v>
      </c>
    </row>
    <row r="1606" spans="1:15" x14ac:dyDescent="0.35">
      <c r="A1606" s="4">
        <v>44310</v>
      </c>
      <c r="B1606" s="2" t="s">
        <v>18</v>
      </c>
      <c r="C1606" s="2" t="s">
        <v>118</v>
      </c>
      <c r="D1606" s="2" t="s">
        <v>5</v>
      </c>
      <c r="E1606" s="2" t="s">
        <v>57</v>
      </c>
      <c r="F1606" s="2" t="s">
        <v>4</v>
      </c>
      <c r="G1606" s="2" t="s">
        <v>52</v>
      </c>
      <c r="H1606" s="2">
        <v>2</v>
      </c>
      <c r="I1606" s="2">
        <v>30</v>
      </c>
      <c r="J1606" s="2" t="s">
        <v>28</v>
      </c>
      <c r="K1606" s="2" t="s">
        <v>126</v>
      </c>
      <c r="L1606" s="2" t="s">
        <v>11</v>
      </c>
      <c r="M1606" s="2">
        <v>2</v>
      </c>
      <c r="N1606" s="2" t="s">
        <v>11</v>
      </c>
      <c r="O1606" s="2" t="s">
        <v>34</v>
      </c>
    </row>
    <row r="1607" spans="1:15" x14ac:dyDescent="0.35">
      <c r="A1607" s="4">
        <v>44310</v>
      </c>
      <c r="B1607" s="2" t="s">
        <v>18</v>
      </c>
      <c r="C1607" s="2" t="s">
        <v>118</v>
      </c>
      <c r="D1607" s="2" t="s">
        <v>5</v>
      </c>
      <c r="E1607" s="2" t="s">
        <v>57</v>
      </c>
      <c r="F1607" s="2" t="s">
        <v>4</v>
      </c>
      <c r="G1607" s="2" t="s">
        <v>52</v>
      </c>
      <c r="H1607" s="2">
        <v>2</v>
      </c>
      <c r="I1607" s="2">
        <v>31</v>
      </c>
      <c r="J1607" s="2" t="s">
        <v>28</v>
      </c>
      <c r="K1607" s="2" t="s">
        <v>126</v>
      </c>
      <c r="L1607" s="2" t="s">
        <v>11</v>
      </c>
      <c r="M1607" s="2">
        <v>1</v>
      </c>
      <c r="N1607" s="2" t="s">
        <v>11</v>
      </c>
      <c r="O1607" s="2" t="s">
        <v>34</v>
      </c>
    </row>
    <row r="1608" spans="1:15" x14ac:dyDescent="0.35">
      <c r="A1608" s="4">
        <v>44310</v>
      </c>
      <c r="B1608" s="2" t="s">
        <v>18</v>
      </c>
      <c r="C1608" s="2" t="s">
        <v>118</v>
      </c>
      <c r="D1608" s="2" t="s">
        <v>5</v>
      </c>
      <c r="E1608" s="2" t="s">
        <v>57</v>
      </c>
      <c r="F1608" s="2" t="s">
        <v>4</v>
      </c>
      <c r="G1608" s="2" t="s">
        <v>52</v>
      </c>
      <c r="H1608" s="2">
        <v>2</v>
      </c>
      <c r="I1608" s="2">
        <v>32</v>
      </c>
      <c r="J1608" s="2" t="s">
        <v>28</v>
      </c>
      <c r="K1608" s="2" t="s">
        <v>126</v>
      </c>
      <c r="L1608" s="2" t="s">
        <v>11</v>
      </c>
      <c r="M1608" s="2">
        <v>1</v>
      </c>
      <c r="N1608" s="2" t="s">
        <v>12</v>
      </c>
      <c r="O1608" s="2" t="s">
        <v>34</v>
      </c>
    </row>
    <row r="1609" spans="1:15" x14ac:dyDescent="0.35">
      <c r="A1609" s="4">
        <v>44310</v>
      </c>
      <c r="B1609" s="2" t="s">
        <v>18</v>
      </c>
      <c r="C1609" s="2" t="s">
        <v>118</v>
      </c>
      <c r="D1609" s="2" t="s">
        <v>5</v>
      </c>
      <c r="E1609" s="2" t="s">
        <v>57</v>
      </c>
      <c r="F1609" s="2" t="s">
        <v>4</v>
      </c>
      <c r="G1609" s="2" t="s">
        <v>52</v>
      </c>
      <c r="H1609" s="2">
        <v>2</v>
      </c>
      <c r="I1609" s="2">
        <v>33</v>
      </c>
      <c r="J1609" s="2" t="s">
        <v>28</v>
      </c>
      <c r="K1609" s="2" t="s">
        <v>126</v>
      </c>
      <c r="L1609" s="2" t="s">
        <v>11</v>
      </c>
      <c r="M1609" s="2">
        <v>1</v>
      </c>
      <c r="N1609" s="2" t="s">
        <v>11</v>
      </c>
      <c r="O1609" s="2" t="s">
        <v>34</v>
      </c>
    </row>
    <row r="1610" spans="1:15" x14ac:dyDescent="0.35">
      <c r="A1610" s="4">
        <v>44310</v>
      </c>
      <c r="B1610" s="2" t="s">
        <v>18</v>
      </c>
      <c r="C1610" s="2" t="s">
        <v>118</v>
      </c>
      <c r="D1610" s="2" t="s">
        <v>5</v>
      </c>
      <c r="E1610" s="2" t="s">
        <v>57</v>
      </c>
      <c r="F1610" s="2" t="s">
        <v>4</v>
      </c>
      <c r="G1610" s="2" t="s">
        <v>52</v>
      </c>
      <c r="H1610" s="2">
        <v>2</v>
      </c>
      <c r="I1610" s="2">
        <v>34</v>
      </c>
      <c r="J1610" s="2" t="s">
        <v>28</v>
      </c>
      <c r="K1610" s="2" t="s">
        <v>126</v>
      </c>
      <c r="L1610" s="2" t="s">
        <v>12</v>
      </c>
      <c r="M1610" s="2">
        <v>2</v>
      </c>
      <c r="N1610" s="2" t="s">
        <v>11</v>
      </c>
      <c r="O1610" s="2" t="s">
        <v>35</v>
      </c>
    </row>
    <row r="1611" spans="1:15" x14ac:dyDescent="0.35">
      <c r="A1611" s="4">
        <v>44310</v>
      </c>
      <c r="B1611" s="2" t="s">
        <v>18</v>
      </c>
      <c r="C1611" s="2" t="s">
        <v>118</v>
      </c>
      <c r="D1611" s="2" t="s">
        <v>5</v>
      </c>
      <c r="E1611" s="2" t="s">
        <v>57</v>
      </c>
      <c r="F1611" s="2" t="s">
        <v>4</v>
      </c>
      <c r="G1611" s="2" t="s">
        <v>52</v>
      </c>
      <c r="H1611" s="2">
        <v>2</v>
      </c>
      <c r="I1611" s="2">
        <v>35</v>
      </c>
      <c r="J1611" s="2" t="s">
        <v>28</v>
      </c>
      <c r="K1611" s="2" t="s">
        <v>126</v>
      </c>
      <c r="L1611" s="2" t="s">
        <v>12</v>
      </c>
      <c r="M1611" s="2">
        <v>2</v>
      </c>
      <c r="N1611" s="2" t="s">
        <v>11</v>
      </c>
      <c r="O1611" s="2" t="s">
        <v>34</v>
      </c>
    </row>
    <row r="1612" spans="1:15" x14ac:dyDescent="0.35">
      <c r="A1612" s="4">
        <v>44310</v>
      </c>
      <c r="B1612" s="2" t="s">
        <v>18</v>
      </c>
      <c r="C1612" s="2" t="s">
        <v>118</v>
      </c>
      <c r="D1612" s="2" t="s">
        <v>5</v>
      </c>
      <c r="E1612" s="2" t="s">
        <v>57</v>
      </c>
      <c r="F1612" s="2" t="s">
        <v>4</v>
      </c>
      <c r="G1612" s="2" t="s">
        <v>52</v>
      </c>
      <c r="H1612" s="2">
        <v>2</v>
      </c>
      <c r="I1612" s="2">
        <v>36</v>
      </c>
      <c r="J1612" s="2" t="s">
        <v>28</v>
      </c>
      <c r="K1612" s="2" t="s">
        <v>126</v>
      </c>
      <c r="L1612" s="2" t="s">
        <v>12</v>
      </c>
      <c r="M1612" s="2" t="s">
        <v>39</v>
      </c>
      <c r="N1612" s="2" t="s">
        <v>11</v>
      </c>
      <c r="O1612" s="2" t="s">
        <v>33</v>
      </c>
    </row>
    <row r="1613" spans="1:15" hidden="1" x14ac:dyDescent="0.35">
      <c r="A1613" s="4">
        <v>44310</v>
      </c>
      <c r="B1613" s="2" t="s">
        <v>18</v>
      </c>
      <c r="C1613" s="2" t="s">
        <v>118</v>
      </c>
      <c r="D1613" s="2" t="s">
        <v>5</v>
      </c>
      <c r="E1613" s="2" t="s">
        <v>57</v>
      </c>
      <c r="F1613" s="2" t="s">
        <v>4</v>
      </c>
      <c r="G1613" s="2" t="s">
        <v>52</v>
      </c>
      <c r="H1613" s="2">
        <v>2</v>
      </c>
      <c r="I1613" s="2">
        <v>37</v>
      </c>
      <c r="J1613" s="2" t="s">
        <v>28</v>
      </c>
      <c r="K1613" s="2" t="s">
        <v>126</v>
      </c>
      <c r="L1613" s="2" t="s">
        <v>12</v>
      </c>
      <c r="M1613" s="2">
        <v>2</v>
      </c>
      <c r="N1613" s="2" t="s">
        <v>40</v>
      </c>
      <c r="O1613" s="2" t="s">
        <v>40</v>
      </c>
    </row>
    <row r="1614" spans="1:15" x14ac:dyDescent="0.35">
      <c r="A1614" s="4">
        <v>44310</v>
      </c>
      <c r="B1614" s="2" t="s">
        <v>18</v>
      </c>
      <c r="C1614" s="2" t="s">
        <v>118</v>
      </c>
      <c r="D1614" s="2" t="s">
        <v>5</v>
      </c>
      <c r="E1614" s="2" t="s">
        <v>57</v>
      </c>
      <c r="F1614" s="2" t="s">
        <v>4</v>
      </c>
      <c r="G1614" s="2" t="s">
        <v>52</v>
      </c>
      <c r="H1614" s="2">
        <v>2</v>
      </c>
      <c r="I1614" s="2">
        <v>38</v>
      </c>
      <c r="J1614" s="2" t="s">
        <v>28</v>
      </c>
      <c r="K1614" s="2" t="s">
        <v>126</v>
      </c>
      <c r="L1614" s="2" t="s">
        <v>12</v>
      </c>
      <c r="M1614" s="2">
        <v>2</v>
      </c>
      <c r="N1614" s="2" t="s">
        <v>12</v>
      </c>
      <c r="O1614" s="2" t="s">
        <v>33</v>
      </c>
    </row>
    <row r="1615" spans="1:15" x14ac:dyDescent="0.35">
      <c r="A1615" s="4">
        <v>44310</v>
      </c>
      <c r="B1615" s="2" t="s">
        <v>18</v>
      </c>
      <c r="C1615" s="2" t="s">
        <v>118</v>
      </c>
      <c r="D1615" s="2" t="s">
        <v>5</v>
      </c>
      <c r="E1615" s="2" t="s">
        <v>57</v>
      </c>
      <c r="F1615" s="2" t="s">
        <v>4</v>
      </c>
      <c r="G1615" s="2" t="s">
        <v>52</v>
      </c>
      <c r="H1615" s="2">
        <v>2</v>
      </c>
      <c r="I1615" s="2">
        <v>39</v>
      </c>
      <c r="J1615" s="2" t="s">
        <v>28</v>
      </c>
      <c r="K1615" s="2" t="s">
        <v>126</v>
      </c>
      <c r="L1615" s="2" t="s">
        <v>11</v>
      </c>
      <c r="M1615" s="2">
        <v>1</v>
      </c>
      <c r="N1615" s="2" t="s">
        <v>11</v>
      </c>
      <c r="O1615" s="2" t="s">
        <v>33</v>
      </c>
    </row>
    <row r="1616" spans="1:15" x14ac:dyDescent="0.35">
      <c r="A1616" s="4">
        <v>44310</v>
      </c>
      <c r="B1616" s="2" t="s">
        <v>18</v>
      </c>
      <c r="C1616" s="2" t="s">
        <v>114</v>
      </c>
      <c r="D1616" s="2" t="s">
        <v>50</v>
      </c>
      <c r="E1616" s="2" t="s">
        <v>57</v>
      </c>
      <c r="F1616" s="2" t="s">
        <v>4</v>
      </c>
      <c r="G1616" s="2" t="s">
        <v>52</v>
      </c>
      <c r="H1616" s="2">
        <v>1</v>
      </c>
      <c r="I1616" s="2">
        <v>1</v>
      </c>
      <c r="J1616" s="2" t="s">
        <v>30</v>
      </c>
      <c r="K1616" s="2" t="s">
        <v>70</v>
      </c>
      <c r="L1616" s="2" t="s">
        <v>11</v>
      </c>
      <c r="M1616" s="2">
        <v>2</v>
      </c>
      <c r="N1616" s="2" t="s">
        <v>12</v>
      </c>
      <c r="O1616" s="2" t="s">
        <v>33</v>
      </c>
    </row>
    <row r="1617" spans="1:15" x14ac:dyDescent="0.35">
      <c r="A1617" s="4">
        <v>44310</v>
      </c>
      <c r="B1617" s="2" t="s">
        <v>18</v>
      </c>
      <c r="C1617" s="2" t="s">
        <v>114</v>
      </c>
      <c r="D1617" s="2" t="s">
        <v>50</v>
      </c>
      <c r="E1617" s="2" t="s">
        <v>57</v>
      </c>
      <c r="F1617" s="2" t="s">
        <v>4</v>
      </c>
      <c r="G1617" s="2" t="s">
        <v>52</v>
      </c>
      <c r="H1617" s="2">
        <v>1</v>
      </c>
      <c r="I1617" s="2">
        <v>2</v>
      </c>
      <c r="J1617" s="2" t="s">
        <v>30</v>
      </c>
      <c r="K1617" s="2" t="s">
        <v>70</v>
      </c>
      <c r="L1617" s="2" t="s">
        <v>11</v>
      </c>
      <c r="M1617" s="2">
        <v>1</v>
      </c>
      <c r="N1617" s="2" t="s">
        <v>12</v>
      </c>
      <c r="O1617" s="2" t="s">
        <v>33</v>
      </c>
    </row>
    <row r="1618" spans="1:15" x14ac:dyDescent="0.35">
      <c r="A1618" s="4">
        <v>44310</v>
      </c>
      <c r="B1618" s="2" t="s">
        <v>18</v>
      </c>
      <c r="C1618" s="2" t="s">
        <v>114</v>
      </c>
      <c r="D1618" s="2" t="s">
        <v>50</v>
      </c>
      <c r="E1618" s="2" t="s">
        <v>57</v>
      </c>
      <c r="F1618" s="2" t="s">
        <v>4</v>
      </c>
      <c r="G1618" s="2" t="s">
        <v>52</v>
      </c>
      <c r="H1618" s="2">
        <v>1</v>
      </c>
      <c r="I1618" s="2">
        <v>3</v>
      </c>
      <c r="J1618" s="2" t="s">
        <v>30</v>
      </c>
      <c r="K1618" s="2" t="s">
        <v>70</v>
      </c>
      <c r="L1618" s="2" t="s">
        <v>11</v>
      </c>
      <c r="M1618" s="2">
        <v>2</v>
      </c>
      <c r="N1618" s="2" t="s">
        <v>11</v>
      </c>
      <c r="O1618" s="2" t="s">
        <v>33</v>
      </c>
    </row>
    <row r="1619" spans="1:15" x14ac:dyDescent="0.35">
      <c r="A1619" s="4">
        <v>44310</v>
      </c>
      <c r="B1619" s="2" t="s">
        <v>18</v>
      </c>
      <c r="C1619" s="2" t="s">
        <v>114</v>
      </c>
      <c r="D1619" s="2" t="s">
        <v>50</v>
      </c>
      <c r="E1619" s="2" t="s">
        <v>57</v>
      </c>
      <c r="F1619" s="2" t="s">
        <v>4</v>
      </c>
      <c r="G1619" s="2" t="s">
        <v>52</v>
      </c>
      <c r="H1619" s="2">
        <v>1</v>
      </c>
      <c r="I1619" s="2">
        <v>4</v>
      </c>
      <c r="J1619" s="2" t="s">
        <v>30</v>
      </c>
      <c r="K1619" s="2" t="s">
        <v>70</v>
      </c>
      <c r="L1619" s="2" t="s">
        <v>11</v>
      </c>
      <c r="M1619" s="2">
        <v>1</v>
      </c>
      <c r="N1619" s="2" t="s">
        <v>11</v>
      </c>
      <c r="O1619" s="2" t="s">
        <v>34</v>
      </c>
    </row>
    <row r="1620" spans="1:15" x14ac:dyDescent="0.35">
      <c r="A1620" s="4">
        <v>44310</v>
      </c>
      <c r="B1620" s="2" t="s">
        <v>18</v>
      </c>
      <c r="C1620" s="2" t="s">
        <v>114</v>
      </c>
      <c r="D1620" s="2" t="s">
        <v>50</v>
      </c>
      <c r="E1620" s="2" t="s">
        <v>57</v>
      </c>
      <c r="F1620" s="2" t="s">
        <v>4</v>
      </c>
      <c r="G1620" s="2" t="s">
        <v>52</v>
      </c>
      <c r="H1620" s="2">
        <v>1</v>
      </c>
      <c r="I1620" s="2">
        <v>5</v>
      </c>
      <c r="J1620" s="2" t="s">
        <v>30</v>
      </c>
      <c r="K1620" s="2" t="s">
        <v>70</v>
      </c>
      <c r="L1620" s="2" t="s">
        <v>12</v>
      </c>
      <c r="M1620" s="2">
        <v>2</v>
      </c>
      <c r="N1620" s="2" t="s">
        <v>11</v>
      </c>
      <c r="O1620" s="2" t="s">
        <v>34</v>
      </c>
    </row>
    <row r="1621" spans="1:15" x14ac:dyDescent="0.35">
      <c r="A1621" s="4">
        <v>44310</v>
      </c>
      <c r="B1621" s="2" t="s">
        <v>18</v>
      </c>
      <c r="C1621" s="2" t="s">
        <v>114</v>
      </c>
      <c r="D1621" s="2" t="s">
        <v>50</v>
      </c>
      <c r="E1621" s="2" t="s">
        <v>57</v>
      </c>
      <c r="F1621" s="2" t="s">
        <v>4</v>
      </c>
      <c r="G1621" s="2" t="s">
        <v>52</v>
      </c>
      <c r="H1621" s="2">
        <v>1</v>
      </c>
      <c r="I1621" s="2">
        <v>6</v>
      </c>
      <c r="J1621" s="2" t="s">
        <v>30</v>
      </c>
      <c r="K1621" s="2" t="s">
        <v>70</v>
      </c>
      <c r="L1621" s="2" t="s">
        <v>12</v>
      </c>
      <c r="M1621" s="2">
        <v>1</v>
      </c>
      <c r="N1621" s="2" t="s">
        <v>11</v>
      </c>
      <c r="O1621" s="2" t="s">
        <v>33</v>
      </c>
    </row>
    <row r="1622" spans="1:15" x14ac:dyDescent="0.35">
      <c r="A1622" s="4">
        <v>44310</v>
      </c>
      <c r="B1622" s="2" t="s">
        <v>18</v>
      </c>
      <c r="C1622" s="2" t="s">
        <v>114</v>
      </c>
      <c r="D1622" s="2" t="s">
        <v>50</v>
      </c>
      <c r="E1622" s="2" t="s">
        <v>57</v>
      </c>
      <c r="F1622" s="2" t="s">
        <v>4</v>
      </c>
      <c r="G1622" s="2" t="s">
        <v>52</v>
      </c>
      <c r="H1622" s="2">
        <v>1</v>
      </c>
      <c r="I1622" s="2">
        <v>7</v>
      </c>
      <c r="J1622" s="2" t="s">
        <v>30</v>
      </c>
      <c r="K1622" s="2" t="s">
        <v>70</v>
      </c>
      <c r="L1622" s="2" t="s">
        <v>12</v>
      </c>
      <c r="M1622" s="2">
        <v>1</v>
      </c>
      <c r="N1622" s="2" t="s">
        <v>12</v>
      </c>
      <c r="O1622" s="2" t="s">
        <v>33</v>
      </c>
    </row>
    <row r="1623" spans="1:15" x14ac:dyDescent="0.35">
      <c r="A1623" s="4">
        <v>44310</v>
      </c>
      <c r="B1623" s="2" t="s">
        <v>18</v>
      </c>
      <c r="C1623" s="2" t="s">
        <v>114</v>
      </c>
      <c r="D1623" s="2" t="s">
        <v>50</v>
      </c>
      <c r="E1623" s="2" t="s">
        <v>57</v>
      </c>
      <c r="F1623" s="2" t="s">
        <v>4</v>
      </c>
      <c r="G1623" s="2" t="s">
        <v>52</v>
      </c>
      <c r="H1623" s="2">
        <v>1</v>
      </c>
      <c r="I1623" s="2">
        <v>8</v>
      </c>
      <c r="J1623" s="2" t="s">
        <v>30</v>
      </c>
      <c r="K1623" s="2" t="s">
        <v>70</v>
      </c>
      <c r="L1623" s="2" t="s">
        <v>12</v>
      </c>
      <c r="M1623" s="2">
        <v>2</v>
      </c>
      <c r="N1623" s="2" t="s">
        <v>11</v>
      </c>
      <c r="O1623" s="2" t="s">
        <v>35</v>
      </c>
    </row>
    <row r="1624" spans="1:15" x14ac:dyDescent="0.35">
      <c r="A1624" s="4">
        <v>44310</v>
      </c>
      <c r="B1624" s="2" t="s">
        <v>18</v>
      </c>
      <c r="C1624" s="2" t="s">
        <v>114</v>
      </c>
      <c r="D1624" s="2" t="s">
        <v>50</v>
      </c>
      <c r="E1624" s="2" t="s">
        <v>57</v>
      </c>
      <c r="F1624" s="2" t="s">
        <v>4</v>
      </c>
      <c r="G1624" s="2" t="s">
        <v>52</v>
      </c>
      <c r="H1624" s="2">
        <v>1</v>
      </c>
      <c r="I1624" s="2">
        <v>9</v>
      </c>
      <c r="J1624" s="2" t="s">
        <v>30</v>
      </c>
      <c r="K1624" s="2" t="s">
        <v>70</v>
      </c>
      <c r="L1624" s="2" t="s">
        <v>11</v>
      </c>
      <c r="M1624" s="2">
        <v>1</v>
      </c>
      <c r="N1624" s="2" t="s">
        <v>11</v>
      </c>
      <c r="O1624" s="2" t="s">
        <v>34</v>
      </c>
    </row>
    <row r="1625" spans="1:15" x14ac:dyDescent="0.35">
      <c r="A1625" s="4">
        <v>44310</v>
      </c>
      <c r="B1625" s="2" t="s">
        <v>18</v>
      </c>
      <c r="C1625" s="2" t="s">
        <v>114</v>
      </c>
      <c r="D1625" s="2" t="s">
        <v>50</v>
      </c>
      <c r="E1625" s="2" t="s">
        <v>57</v>
      </c>
      <c r="F1625" s="2" t="s">
        <v>4</v>
      </c>
      <c r="G1625" s="2" t="s">
        <v>52</v>
      </c>
      <c r="H1625" s="2">
        <v>1</v>
      </c>
      <c r="I1625" s="2">
        <v>10</v>
      </c>
      <c r="J1625" s="2" t="s">
        <v>30</v>
      </c>
      <c r="K1625" s="2" t="s">
        <v>70</v>
      </c>
      <c r="L1625" s="2" t="s">
        <v>11</v>
      </c>
      <c r="M1625" s="2" t="s">
        <v>39</v>
      </c>
      <c r="N1625" s="2" t="s">
        <v>12</v>
      </c>
      <c r="O1625" s="2" t="s">
        <v>33</v>
      </c>
    </row>
    <row r="1626" spans="1:15" x14ac:dyDescent="0.35">
      <c r="A1626" s="4">
        <v>44310</v>
      </c>
      <c r="B1626" s="2" t="s">
        <v>18</v>
      </c>
      <c r="C1626" s="2" t="s">
        <v>114</v>
      </c>
      <c r="D1626" s="2" t="s">
        <v>50</v>
      </c>
      <c r="E1626" s="2" t="s">
        <v>57</v>
      </c>
      <c r="F1626" s="2" t="s">
        <v>4</v>
      </c>
      <c r="G1626" s="2" t="s">
        <v>52</v>
      </c>
      <c r="H1626" s="2">
        <v>1</v>
      </c>
      <c r="I1626" s="2">
        <v>11</v>
      </c>
      <c r="J1626" s="2" t="s">
        <v>30</v>
      </c>
      <c r="K1626" s="2" t="s">
        <v>70</v>
      </c>
      <c r="L1626" s="2" t="s">
        <v>11</v>
      </c>
      <c r="M1626" s="2" t="s">
        <v>39</v>
      </c>
      <c r="N1626" s="2" t="s">
        <v>12</v>
      </c>
      <c r="O1626" s="2" t="s">
        <v>33</v>
      </c>
    </row>
    <row r="1627" spans="1:15" x14ac:dyDescent="0.35">
      <c r="A1627" s="4">
        <v>44310</v>
      </c>
      <c r="B1627" s="2" t="s">
        <v>18</v>
      </c>
      <c r="C1627" s="2" t="s">
        <v>114</v>
      </c>
      <c r="D1627" s="2" t="s">
        <v>50</v>
      </c>
      <c r="E1627" s="2" t="s">
        <v>57</v>
      </c>
      <c r="F1627" s="2" t="s">
        <v>4</v>
      </c>
      <c r="G1627" s="2" t="s">
        <v>52</v>
      </c>
      <c r="H1627" s="2">
        <v>1</v>
      </c>
      <c r="I1627" s="2">
        <v>12</v>
      </c>
      <c r="J1627" s="2" t="s">
        <v>30</v>
      </c>
      <c r="K1627" s="2" t="s">
        <v>70</v>
      </c>
      <c r="L1627" s="2" t="s">
        <v>11</v>
      </c>
      <c r="M1627" s="2">
        <v>2</v>
      </c>
      <c r="N1627" s="2" t="s">
        <v>12</v>
      </c>
      <c r="O1627" s="2" t="s">
        <v>33</v>
      </c>
    </row>
    <row r="1628" spans="1:15" x14ac:dyDescent="0.35">
      <c r="A1628" s="4">
        <v>44310</v>
      </c>
      <c r="B1628" s="2" t="s">
        <v>18</v>
      </c>
      <c r="C1628" s="2" t="s">
        <v>114</v>
      </c>
      <c r="D1628" s="2" t="s">
        <v>50</v>
      </c>
      <c r="E1628" s="2" t="s">
        <v>57</v>
      </c>
      <c r="F1628" s="2" t="s">
        <v>4</v>
      </c>
      <c r="G1628" s="2" t="s">
        <v>52</v>
      </c>
      <c r="H1628" s="2">
        <v>1</v>
      </c>
      <c r="I1628" s="2">
        <v>13</v>
      </c>
      <c r="J1628" s="2" t="s">
        <v>30</v>
      </c>
      <c r="K1628" s="2" t="s">
        <v>70</v>
      </c>
      <c r="L1628" s="2" t="s">
        <v>12</v>
      </c>
      <c r="M1628" s="2">
        <v>1</v>
      </c>
      <c r="N1628" s="2" t="s">
        <v>12</v>
      </c>
      <c r="O1628" s="2" t="s">
        <v>34</v>
      </c>
    </row>
    <row r="1629" spans="1:15" x14ac:dyDescent="0.35">
      <c r="A1629" s="4">
        <v>44310</v>
      </c>
      <c r="B1629" s="2" t="s">
        <v>18</v>
      </c>
      <c r="C1629" s="2" t="s">
        <v>114</v>
      </c>
      <c r="D1629" s="2" t="s">
        <v>50</v>
      </c>
      <c r="E1629" s="2" t="s">
        <v>57</v>
      </c>
      <c r="F1629" s="2" t="s">
        <v>4</v>
      </c>
      <c r="G1629" s="2" t="s">
        <v>52</v>
      </c>
      <c r="H1629" s="2">
        <v>1</v>
      </c>
      <c r="I1629" s="2">
        <v>14</v>
      </c>
      <c r="J1629" s="2" t="s">
        <v>30</v>
      </c>
      <c r="K1629" s="2" t="s">
        <v>70</v>
      </c>
      <c r="L1629" s="2" t="s">
        <v>12</v>
      </c>
      <c r="M1629" s="2">
        <v>1</v>
      </c>
      <c r="N1629" s="2" t="s">
        <v>12</v>
      </c>
      <c r="O1629" s="2" t="s">
        <v>33</v>
      </c>
    </row>
    <row r="1630" spans="1:15" hidden="1" x14ac:dyDescent="0.35">
      <c r="A1630" s="4">
        <v>44310</v>
      </c>
      <c r="B1630" s="2" t="s">
        <v>18</v>
      </c>
      <c r="C1630" s="2" t="s">
        <v>114</v>
      </c>
      <c r="D1630" s="2" t="s">
        <v>50</v>
      </c>
      <c r="E1630" s="2" t="s">
        <v>57</v>
      </c>
      <c r="F1630" s="2" t="s">
        <v>4</v>
      </c>
      <c r="G1630" s="2" t="s">
        <v>52</v>
      </c>
      <c r="H1630" s="2">
        <v>1</v>
      </c>
      <c r="I1630" s="2">
        <v>15</v>
      </c>
      <c r="J1630" s="2" t="s">
        <v>30</v>
      </c>
      <c r="K1630" s="2" t="s">
        <v>70</v>
      </c>
      <c r="L1630" s="2" t="s">
        <v>12</v>
      </c>
      <c r="M1630" s="2">
        <v>2</v>
      </c>
      <c r="N1630" s="2" t="s">
        <v>40</v>
      </c>
      <c r="O1630" s="2" t="s">
        <v>40</v>
      </c>
    </row>
    <row r="1631" spans="1:15" x14ac:dyDescent="0.35">
      <c r="A1631" s="4">
        <v>44310</v>
      </c>
      <c r="B1631" s="2" t="s">
        <v>18</v>
      </c>
      <c r="C1631" s="2" t="s">
        <v>114</v>
      </c>
      <c r="D1631" s="2" t="s">
        <v>50</v>
      </c>
      <c r="E1631" s="2" t="s">
        <v>57</v>
      </c>
      <c r="F1631" s="2" t="s">
        <v>4</v>
      </c>
      <c r="G1631" s="2" t="s">
        <v>52</v>
      </c>
      <c r="H1631" s="2">
        <v>1</v>
      </c>
      <c r="I1631" s="2">
        <v>16</v>
      </c>
      <c r="J1631" s="2" t="s">
        <v>30</v>
      </c>
      <c r="K1631" s="2" t="s">
        <v>70</v>
      </c>
      <c r="L1631" s="2" t="s">
        <v>12</v>
      </c>
      <c r="M1631" s="2">
        <v>2</v>
      </c>
      <c r="N1631" s="2" t="s">
        <v>11</v>
      </c>
      <c r="O1631" s="2" t="s">
        <v>34</v>
      </c>
    </row>
    <row r="1632" spans="1:15" x14ac:dyDescent="0.35">
      <c r="A1632" s="4">
        <v>44310</v>
      </c>
      <c r="B1632" s="2" t="s">
        <v>18</v>
      </c>
      <c r="C1632" s="2" t="s">
        <v>114</v>
      </c>
      <c r="D1632" s="2" t="s">
        <v>50</v>
      </c>
      <c r="E1632" s="2" t="s">
        <v>57</v>
      </c>
      <c r="F1632" s="2" t="s">
        <v>4</v>
      </c>
      <c r="G1632" s="2" t="s">
        <v>52</v>
      </c>
      <c r="H1632" s="2">
        <v>1</v>
      </c>
      <c r="I1632" s="2">
        <v>17</v>
      </c>
      <c r="J1632" s="2" t="s">
        <v>30</v>
      </c>
      <c r="K1632" s="2" t="s">
        <v>70</v>
      </c>
      <c r="L1632" s="2" t="s">
        <v>12</v>
      </c>
      <c r="M1632" s="2">
        <v>2</v>
      </c>
      <c r="N1632" s="2" t="s">
        <v>11</v>
      </c>
      <c r="O1632" s="2" t="s">
        <v>35</v>
      </c>
    </row>
    <row r="1633" spans="1:15" x14ac:dyDescent="0.35">
      <c r="A1633" s="4">
        <v>44310</v>
      </c>
      <c r="B1633" s="2" t="s">
        <v>18</v>
      </c>
      <c r="C1633" s="2" t="s">
        <v>114</v>
      </c>
      <c r="D1633" s="2" t="s">
        <v>50</v>
      </c>
      <c r="E1633" s="2" t="s">
        <v>57</v>
      </c>
      <c r="F1633" s="2" t="s">
        <v>4</v>
      </c>
      <c r="G1633" s="2" t="s">
        <v>52</v>
      </c>
      <c r="H1633" s="2">
        <v>1</v>
      </c>
      <c r="I1633" s="2">
        <v>18</v>
      </c>
      <c r="J1633" s="2" t="s">
        <v>30</v>
      </c>
      <c r="K1633" s="2" t="s">
        <v>70</v>
      </c>
      <c r="L1633" s="2" t="s">
        <v>11</v>
      </c>
      <c r="M1633" s="2">
        <v>1</v>
      </c>
      <c r="N1633" s="2" t="s">
        <v>12</v>
      </c>
      <c r="O1633" s="2" t="s">
        <v>34</v>
      </c>
    </row>
    <row r="1634" spans="1:15" x14ac:dyDescent="0.35">
      <c r="A1634" s="4">
        <v>44310</v>
      </c>
      <c r="B1634" s="2" t="s">
        <v>18</v>
      </c>
      <c r="C1634" s="2" t="s">
        <v>114</v>
      </c>
      <c r="D1634" s="2" t="s">
        <v>50</v>
      </c>
      <c r="E1634" s="2" t="s">
        <v>57</v>
      </c>
      <c r="F1634" s="2" t="s">
        <v>4</v>
      </c>
      <c r="G1634" s="2" t="s">
        <v>52</v>
      </c>
      <c r="H1634" s="2">
        <v>1</v>
      </c>
      <c r="I1634" s="2">
        <v>19</v>
      </c>
      <c r="J1634" s="2" t="s">
        <v>30</v>
      </c>
      <c r="K1634" s="2" t="s">
        <v>70</v>
      </c>
      <c r="L1634" s="2" t="s">
        <v>11</v>
      </c>
      <c r="M1634" s="2">
        <v>2</v>
      </c>
      <c r="N1634" s="2" t="s">
        <v>12</v>
      </c>
      <c r="O1634" s="2" t="s">
        <v>33</v>
      </c>
    </row>
    <row r="1635" spans="1:15" hidden="1" x14ac:dyDescent="0.35">
      <c r="A1635" s="4">
        <v>44310</v>
      </c>
      <c r="B1635" s="2" t="s">
        <v>18</v>
      </c>
      <c r="C1635" s="2" t="s">
        <v>114</v>
      </c>
      <c r="D1635" s="2" t="s">
        <v>50</v>
      </c>
      <c r="E1635" s="2" t="s">
        <v>57</v>
      </c>
      <c r="F1635" s="2" t="s">
        <v>4</v>
      </c>
      <c r="G1635" s="2" t="s">
        <v>52</v>
      </c>
      <c r="H1635" s="2">
        <v>1</v>
      </c>
      <c r="I1635" s="2">
        <v>20</v>
      </c>
      <c r="J1635" s="2" t="s">
        <v>30</v>
      </c>
      <c r="K1635" s="2" t="s">
        <v>70</v>
      </c>
      <c r="L1635" s="2" t="s">
        <v>11</v>
      </c>
      <c r="M1635" s="2">
        <v>1</v>
      </c>
      <c r="N1635" s="2" t="s">
        <v>40</v>
      </c>
      <c r="O1635" s="2" t="s">
        <v>40</v>
      </c>
    </row>
    <row r="1636" spans="1:15" x14ac:dyDescent="0.35">
      <c r="A1636" s="4">
        <v>44310</v>
      </c>
      <c r="B1636" s="2" t="s">
        <v>18</v>
      </c>
      <c r="C1636" s="2" t="s">
        <v>114</v>
      </c>
      <c r="D1636" s="2" t="s">
        <v>50</v>
      </c>
      <c r="E1636" s="2" t="s">
        <v>57</v>
      </c>
      <c r="F1636" s="2" t="s">
        <v>4</v>
      </c>
      <c r="G1636" s="2" t="s">
        <v>52</v>
      </c>
      <c r="H1636" s="2">
        <v>1</v>
      </c>
      <c r="I1636" s="2">
        <v>21</v>
      </c>
      <c r="J1636" s="2" t="s">
        <v>30</v>
      </c>
      <c r="K1636" s="2" t="s">
        <v>70</v>
      </c>
      <c r="L1636" s="2" t="s">
        <v>11</v>
      </c>
      <c r="M1636" s="2">
        <v>2</v>
      </c>
      <c r="N1636" s="2" t="s">
        <v>11</v>
      </c>
      <c r="O1636" s="2" t="s">
        <v>33</v>
      </c>
    </row>
    <row r="1637" spans="1:15" x14ac:dyDescent="0.35">
      <c r="A1637" s="4">
        <v>44310</v>
      </c>
      <c r="B1637" s="2" t="s">
        <v>18</v>
      </c>
      <c r="C1637" s="2" t="s">
        <v>114</v>
      </c>
      <c r="D1637" s="2" t="s">
        <v>50</v>
      </c>
      <c r="E1637" s="2" t="s">
        <v>57</v>
      </c>
      <c r="F1637" s="2" t="s">
        <v>4</v>
      </c>
      <c r="G1637" s="2" t="s">
        <v>52</v>
      </c>
      <c r="H1637" s="2">
        <v>1</v>
      </c>
      <c r="I1637" s="2">
        <v>22</v>
      </c>
      <c r="J1637" s="2" t="s">
        <v>30</v>
      </c>
      <c r="K1637" s="2" t="s">
        <v>70</v>
      </c>
      <c r="L1637" s="2" t="s">
        <v>11</v>
      </c>
      <c r="M1637" s="2">
        <v>2</v>
      </c>
      <c r="N1637" s="2" t="s">
        <v>11</v>
      </c>
      <c r="O1637" s="2" t="s">
        <v>33</v>
      </c>
    </row>
    <row r="1638" spans="1:15" x14ac:dyDescent="0.35">
      <c r="A1638" s="4">
        <v>44310</v>
      </c>
      <c r="B1638" s="2" t="s">
        <v>18</v>
      </c>
      <c r="C1638" s="2" t="s">
        <v>114</v>
      </c>
      <c r="D1638" s="2" t="s">
        <v>50</v>
      </c>
      <c r="E1638" s="2" t="s">
        <v>57</v>
      </c>
      <c r="F1638" s="2" t="s">
        <v>4</v>
      </c>
      <c r="G1638" s="2" t="s">
        <v>52</v>
      </c>
      <c r="H1638" s="2">
        <v>1</v>
      </c>
      <c r="I1638" s="2">
        <v>23</v>
      </c>
      <c r="J1638" s="2" t="s">
        <v>30</v>
      </c>
      <c r="K1638" s="2" t="s">
        <v>70</v>
      </c>
      <c r="L1638" s="2" t="s">
        <v>12</v>
      </c>
      <c r="M1638" s="2">
        <v>2</v>
      </c>
      <c r="N1638" s="2" t="s">
        <v>12</v>
      </c>
      <c r="O1638" s="2" t="s">
        <v>33</v>
      </c>
    </row>
    <row r="1639" spans="1:15" x14ac:dyDescent="0.35">
      <c r="A1639" s="4">
        <v>44310</v>
      </c>
      <c r="B1639" s="2" t="s">
        <v>18</v>
      </c>
      <c r="C1639" s="2" t="s">
        <v>114</v>
      </c>
      <c r="D1639" s="2" t="s">
        <v>50</v>
      </c>
      <c r="E1639" s="2" t="s">
        <v>57</v>
      </c>
      <c r="F1639" s="2" t="s">
        <v>4</v>
      </c>
      <c r="G1639" s="2" t="s">
        <v>52</v>
      </c>
      <c r="H1639" s="2">
        <v>1</v>
      </c>
      <c r="I1639" s="2">
        <v>24</v>
      </c>
      <c r="J1639" s="2" t="s">
        <v>30</v>
      </c>
      <c r="K1639" s="2" t="s">
        <v>70</v>
      </c>
      <c r="L1639" s="2" t="s">
        <v>12</v>
      </c>
      <c r="M1639" s="2" t="s">
        <v>39</v>
      </c>
      <c r="N1639" s="2" t="s">
        <v>11</v>
      </c>
      <c r="O1639" s="2" t="s">
        <v>33</v>
      </c>
    </row>
    <row r="1640" spans="1:15" x14ac:dyDescent="0.35">
      <c r="A1640" s="4">
        <v>44310</v>
      </c>
      <c r="B1640" s="2" t="s">
        <v>18</v>
      </c>
      <c r="C1640" s="2" t="s">
        <v>114</v>
      </c>
      <c r="D1640" s="2" t="s">
        <v>50</v>
      </c>
      <c r="E1640" s="2" t="s">
        <v>57</v>
      </c>
      <c r="F1640" s="2" t="s">
        <v>4</v>
      </c>
      <c r="G1640" s="2" t="s">
        <v>52</v>
      </c>
      <c r="H1640" s="2">
        <v>1</v>
      </c>
      <c r="I1640" s="2">
        <v>25</v>
      </c>
      <c r="J1640" s="2" t="s">
        <v>30</v>
      </c>
      <c r="K1640" s="2" t="s">
        <v>70</v>
      </c>
      <c r="L1640" s="2" t="s">
        <v>12</v>
      </c>
      <c r="M1640" s="2">
        <v>1</v>
      </c>
      <c r="N1640" s="2" t="s">
        <v>12</v>
      </c>
      <c r="O1640" s="2" t="s">
        <v>33</v>
      </c>
    </row>
    <row r="1641" spans="1:15" x14ac:dyDescent="0.35">
      <c r="A1641" s="4">
        <v>44310</v>
      </c>
      <c r="B1641" s="2" t="s">
        <v>18</v>
      </c>
      <c r="C1641" s="2" t="s">
        <v>114</v>
      </c>
      <c r="D1641" s="2" t="s">
        <v>50</v>
      </c>
      <c r="E1641" s="2" t="s">
        <v>57</v>
      </c>
      <c r="F1641" s="2" t="s">
        <v>4</v>
      </c>
      <c r="G1641" s="2" t="s">
        <v>52</v>
      </c>
      <c r="H1641" s="2">
        <v>2</v>
      </c>
      <c r="I1641" s="2">
        <v>1</v>
      </c>
      <c r="J1641" s="2" t="s">
        <v>30</v>
      </c>
      <c r="K1641" s="2" t="s">
        <v>70</v>
      </c>
      <c r="L1641" s="2" t="s">
        <v>12</v>
      </c>
      <c r="M1641" s="2">
        <v>2</v>
      </c>
      <c r="N1641" s="2" t="s">
        <v>11</v>
      </c>
      <c r="O1641" s="2" t="s">
        <v>33</v>
      </c>
    </row>
    <row r="1642" spans="1:15" x14ac:dyDescent="0.35">
      <c r="A1642" s="4">
        <v>44310</v>
      </c>
      <c r="B1642" s="2" t="s">
        <v>18</v>
      </c>
      <c r="C1642" s="2" t="s">
        <v>114</v>
      </c>
      <c r="D1642" s="2" t="s">
        <v>50</v>
      </c>
      <c r="E1642" s="2" t="s">
        <v>57</v>
      </c>
      <c r="F1642" s="2" t="s">
        <v>4</v>
      </c>
      <c r="G1642" s="2" t="s">
        <v>52</v>
      </c>
      <c r="H1642" s="2">
        <v>2</v>
      </c>
      <c r="I1642" s="2">
        <v>2</v>
      </c>
      <c r="J1642" s="2" t="s">
        <v>30</v>
      </c>
      <c r="K1642" s="2" t="s">
        <v>70</v>
      </c>
      <c r="L1642" s="2" t="s">
        <v>12</v>
      </c>
      <c r="M1642" s="2">
        <v>2</v>
      </c>
      <c r="N1642" s="2" t="s">
        <v>12</v>
      </c>
      <c r="O1642" s="2" t="s">
        <v>33</v>
      </c>
    </row>
    <row r="1643" spans="1:15" hidden="1" x14ac:dyDescent="0.35">
      <c r="A1643" s="4">
        <v>44310</v>
      </c>
      <c r="B1643" s="2" t="s">
        <v>18</v>
      </c>
      <c r="C1643" s="2" t="s">
        <v>114</v>
      </c>
      <c r="D1643" s="2" t="s">
        <v>50</v>
      </c>
      <c r="E1643" s="2" t="s">
        <v>57</v>
      </c>
      <c r="F1643" s="2" t="s">
        <v>4</v>
      </c>
      <c r="G1643" s="2" t="s">
        <v>52</v>
      </c>
      <c r="H1643" s="2">
        <v>2</v>
      </c>
      <c r="I1643" s="2">
        <v>3</v>
      </c>
      <c r="J1643" s="2" t="s">
        <v>30</v>
      </c>
      <c r="K1643" s="2" t="s">
        <v>70</v>
      </c>
      <c r="L1643" s="2" t="s">
        <v>12</v>
      </c>
      <c r="M1643" s="2">
        <v>2</v>
      </c>
      <c r="N1643" s="2" t="s">
        <v>40</v>
      </c>
      <c r="O1643" s="2" t="s">
        <v>40</v>
      </c>
    </row>
    <row r="1644" spans="1:15" x14ac:dyDescent="0.35">
      <c r="A1644" s="4">
        <v>44310</v>
      </c>
      <c r="B1644" s="2" t="s">
        <v>18</v>
      </c>
      <c r="C1644" s="2" t="s">
        <v>114</v>
      </c>
      <c r="D1644" s="2" t="s">
        <v>50</v>
      </c>
      <c r="E1644" s="2" t="s">
        <v>57</v>
      </c>
      <c r="F1644" s="2" t="s">
        <v>4</v>
      </c>
      <c r="G1644" s="2" t="s">
        <v>52</v>
      </c>
      <c r="H1644" s="2">
        <v>2</v>
      </c>
      <c r="I1644" s="2">
        <v>4</v>
      </c>
      <c r="J1644" s="2" t="s">
        <v>30</v>
      </c>
      <c r="K1644" s="2" t="s">
        <v>70</v>
      </c>
      <c r="L1644" s="2" t="s">
        <v>12</v>
      </c>
      <c r="M1644" s="2">
        <v>2</v>
      </c>
      <c r="N1644" s="2" t="s">
        <v>11</v>
      </c>
      <c r="O1644" s="2" t="s">
        <v>34</v>
      </c>
    </row>
    <row r="1645" spans="1:15" x14ac:dyDescent="0.35">
      <c r="A1645" s="4">
        <v>44310</v>
      </c>
      <c r="B1645" s="2" t="s">
        <v>18</v>
      </c>
      <c r="C1645" s="2" t="s">
        <v>114</v>
      </c>
      <c r="D1645" s="2" t="s">
        <v>50</v>
      </c>
      <c r="E1645" s="2" t="s">
        <v>57</v>
      </c>
      <c r="F1645" s="2" t="s">
        <v>4</v>
      </c>
      <c r="G1645" s="2" t="s">
        <v>52</v>
      </c>
      <c r="H1645" s="2">
        <v>2</v>
      </c>
      <c r="I1645" s="2">
        <v>5</v>
      </c>
      <c r="J1645" s="2" t="s">
        <v>30</v>
      </c>
      <c r="K1645" s="2" t="s">
        <v>70</v>
      </c>
      <c r="L1645" s="2" t="s">
        <v>12</v>
      </c>
      <c r="M1645" s="2" t="s">
        <v>39</v>
      </c>
      <c r="N1645" s="2" t="s">
        <v>11</v>
      </c>
      <c r="O1645" s="2" t="s">
        <v>33</v>
      </c>
    </row>
    <row r="1646" spans="1:15" x14ac:dyDescent="0.35">
      <c r="A1646" s="4">
        <v>44310</v>
      </c>
      <c r="B1646" s="2" t="s">
        <v>18</v>
      </c>
      <c r="C1646" s="2" t="s">
        <v>114</v>
      </c>
      <c r="D1646" s="2" t="s">
        <v>50</v>
      </c>
      <c r="E1646" s="2" t="s">
        <v>57</v>
      </c>
      <c r="F1646" s="2" t="s">
        <v>4</v>
      </c>
      <c r="G1646" s="2" t="s">
        <v>52</v>
      </c>
      <c r="H1646" s="2">
        <v>2</v>
      </c>
      <c r="I1646" s="2">
        <v>6</v>
      </c>
      <c r="J1646" s="2" t="s">
        <v>30</v>
      </c>
      <c r="K1646" s="2" t="s">
        <v>70</v>
      </c>
      <c r="L1646" s="2" t="s">
        <v>11</v>
      </c>
      <c r="M1646" s="2">
        <v>1</v>
      </c>
      <c r="N1646" s="2" t="s">
        <v>12</v>
      </c>
      <c r="O1646" s="2" t="s">
        <v>33</v>
      </c>
    </row>
    <row r="1647" spans="1:15" x14ac:dyDescent="0.35">
      <c r="A1647" s="4">
        <v>44310</v>
      </c>
      <c r="B1647" s="2" t="s">
        <v>18</v>
      </c>
      <c r="C1647" s="2" t="s">
        <v>114</v>
      </c>
      <c r="D1647" s="2" t="s">
        <v>50</v>
      </c>
      <c r="E1647" s="2" t="s">
        <v>57</v>
      </c>
      <c r="F1647" s="2" t="s">
        <v>4</v>
      </c>
      <c r="G1647" s="2" t="s">
        <v>52</v>
      </c>
      <c r="H1647" s="2">
        <v>2</v>
      </c>
      <c r="I1647" s="2">
        <v>7</v>
      </c>
      <c r="J1647" s="2" t="s">
        <v>30</v>
      </c>
      <c r="K1647" s="2" t="s">
        <v>70</v>
      </c>
      <c r="L1647" s="2" t="s">
        <v>11</v>
      </c>
      <c r="M1647" s="2">
        <v>1</v>
      </c>
      <c r="N1647" s="2" t="s">
        <v>11</v>
      </c>
      <c r="O1647" s="2" t="s">
        <v>34</v>
      </c>
    </row>
    <row r="1648" spans="1:15" x14ac:dyDescent="0.35">
      <c r="A1648" s="4">
        <v>44310</v>
      </c>
      <c r="B1648" s="2" t="s">
        <v>18</v>
      </c>
      <c r="C1648" s="2" t="s">
        <v>114</v>
      </c>
      <c r="D1648" s="2" t="s">
        <v>50</v>
      </c>
      <c r="E1648" s="2" t="s">
        <v>57</v>
      </c>
      <c r="F1648" s="2" t="s">
        <v>4</v>
      </c>
      <c r="G1648" s="2" t="s">
        <v>52</v>
      </c>
      <c r="H1648" s="2">
        <v>2</v>
      </c>
      <c r="I1648" s="2">
        <v>8</v>
      </c>
      <c r="J1648" s="2" t="s">
        <v>30</v>
      </c>
      <c r="K1648" s="2" t="s">
        <v>70</v>
      </c>
      <c r="L1648" s="2" t="s">
        <v>11</v>
      </c>
      <c r="M1648" s="2">
        <v>1</v>
      </c>
      <c r="N1648" s="2" t="s">
        <v>11</v>
      </c>
      <c r="O1648" s="2" t="s">
        <v>34</v>
      </c>
    </row>
    <row r="1649" spans="1:15" hidden="1" x14ac:dyDescent="0.35">
      <c r="A1649" s="4">
        <v>44310</v>
      </c>
      <c r="B1649" s="2" t="s">
        <v>18</v>
      </c>
      <c r="C1649" s="2" t="s">
        <v>114</v>
      </c>
      <c r="D1649" s="2" t="s">
        <v>50</v>
      </c>
      <c r="E1649" s="2" t="s">
        <v>57</v>
      </c>
      <c r="F1649" s="2" t="s">
        <v>4</v>
      </c>
      <c r="G1649" s="2" t="s">
        <v>52</v>
      </c>
      <c r="H1649" s="2">
        <v>2</v>
      </c>
      <c r="I1649" s="2">
        <v>9</v>
      </c>
      <c r="J1649" s="2" t="s">
        <v>30</v>
      </c>
      <c r="K1649" s="2" t="s">
        <v>70</v>
      </c>
      <c r="L1649" s="2" t="s">
        <v>11</v>
      </c>
      <c r="M1649" s="2">
        <v>1</v>
      </c>
      <c r="N1649" s="2" t="s">
        <v>40</v>
      </c>
      <c r="O1649" s="2" t="s">
        <v>40</v>
      </c>
    </row>
    <row r="1650" spans="1:15" hidden="1" x14ac:dyDescent="0.35">
      <c r="A1650" s="4">
        <v>44310</v>
      </c>
      <c r="B1650" s="2" t="s">
        <v>18</v>
      </c>
      <c r="C1650" s="2" t="s">
        <v>114</v>
      </c>
      <c r="D1650" s="2" t="s">
        <v>50</v>
      </c>
      <c r="E1650" s="2" t="s">
        <v>57</v>
      </c>
      <c r="F1650" s="2" t="s">
        <v>4</v>
      </c>
      <c r="G1650" s="2" t="s">
        <v>52</v>
      </c>
      <c r="H1650" s="2">
        <v>2</v>
      </c>
      <c r="I1650" s="2">
        <v>10</v>
      </c>
      <c r="J1650" s="2" t="s">
        <v>30</v>
      </c>
      <c r="K1650" s="2" t="s">
        <v>70</v>
      </c>
      <c r="L1650" s="2" t="s">
        <v>11</v>
      </c>
      <c r="M1650" s="2">
        <v>1</v>
      </c>
      <c r="N1650" s="2" t="s">
        <v>40</v>
      </c>
      <c r="O1650" s="2" t="s">
        <v>40</v>
      </c>
    </row>
    <row r="1651" spans="1:15" x14ac:dyDescent="0.35">
      <c r="A1651" s="4">
        <v>44310</v>
      </c>
      <c r="B1651" s="2" t="s">
        <v>18</v>
      </c>
      <c r="C1651" s="2" t="s">
        <v>114</v>
      </c>
      <c r="D1651" s="2" t="s">
        <v>50</v>
      </c>
      <c r="E1651" s="2" t="s">
        <v>57</v>
      </c>
      <c r="F1651" s="2" t="s">
        <v>4</v>
      </c>
      <c r="G1651" s="2" t="s">
        <v>52</v>
      </c>
      <c r="H1651" s="2">
        <v>2</v>
      </c>
      <c r="I1651" s="2">
        <v>11</v>
      </c>
      <c r="J1651" s="2" t="s">
        <v>30</v>
      </c>
      <c r="K1651" s="2" t="s">
        <v>70</v>
      </c>
      <c r="L1651" s="2" t="s">
        <v>11</v>
      </c>
      <c r="M1651" s="2">
        <v>1</v>
      </c>
      <c r="N1651" s="2" t="s">
        <v>11</v>
      </c>
      <c r="O1651" s="2" t="s">
        <v>34</v>
      </c>
    </row>
    <row r="1652" spans="1:15" x14ac:dyDescent="0.35">
      <c r="A1652" s="4">
        <v>44310</v>
      </c>
      <c r="B1652" s="2" t="s">
        <v>18</v>
      </c>
      <c r="C1652" s="2" t="s">
        <v>114</v>
      </c>
      <c r="D1652" s="2" t="s">
        <v>50</v>
      </c>
      <c r="E1652" s="2" t="s">
        <v>57</v>
      </c>
      <c r="F1652" s="2" t="s">
        <v>4</v>
      </c>
      <c r="G1652" s="2" t="s">
        <v>52</v>
      </c>
      <c r="H1652" s="2">
        <v>2</v>
      </c>
      <c r="I1652" s="2">
        <v>12</v>
      </c>
      <c r="J1652" s="2" t="s">
        <v>30</v>
      </c>
      <c r="K1652" s="2" t="s">
        <v>70</v>
      </c>
      <c r="L1652" s="2" t="s">
        <v>12</v>
      </c>
      <c r="M1652" s="2">
        <v>2</v>
      </c>
      <c r="N1652" s="2" t="s">
        <v>12</v>
      </c>
      <c r="O1652" s="2" t="s">
        <v>33</v>
      </c>
    </row>
    <row r="1653" spans="1:15" x14ac:dyDescent="0.35">
      <c r="A1653" s="4">
        <v>44310</v>
      </c>
      <c r="B1653" s="2" t="s">
        <v>18</v>
      </c>
      <c r="C1653" s="2" t="s">
        <v>114</v>
      </c>
      <c r="D1653" s="2" t="s">
        <v>50</v>
      </c>
      <c r="E1653" s="2" t="s">
        <v>57</v>
      </c>
      <c r="F1653" s="2" t="s">
        <v>4</v>
      </c>
      <c r="G1653" s="2" t="s">
        <v>52</v>
      </c>
      <c r="H1653" s="2">
        <v>2</v>
      </c>
      <c r="I1653" s="2">
        <v>13</v>
      </c>
      <c r="J1653" s="2" t="s">
        <v>30</v>
      </c>
      <c r="K1653" s="2" t="s">
        <v>70</v>
      </c>
      <c r="L1653" s="2" t="s">
        <v>12</v>
      </c>
      <c r="M1653" s="2">
        <v>1</v>
      </c>
      <c r="N1653" s="2" t="s">
        <v>11</v>
      </c>
      <c r="O1653" s="2" t="s">
        <v>33</v>
      </c>
    </row>
    <row r="1654" spans="1:15" x14ac:dyDescent="0.35">
      <c r="A1654" s="4">
        <v>44310</v>
      </c>
      <c r="B1654" s="2" t="s">
        <v>18</v>
      </c>
      <c r="C1654" s="2" t="s">
        <v>114</v>
      </c>
      <c r="D1654" s="2" t="s">
        <v>50</v>
      </c>
      <c r="E1654" s="2" t="s">
        <v>57</v>
      </c>
      <c r="F1654" s="2" t="s">
        <v>4</v>
      </c>
      <c r="G1654" s="2" t="s">
        <v>52</v>
      </c>
      <c r="H1654" s="2">
        <v>2</v>
      </c>
      <c r="I1654" s="2">
        <v>14</v>
      </c>
      <c r="J1654" s="2" t="s">
        <v>30</v>
      </c>
      <c r="K1654" s="2" t="s">
        <v>70</v>
      </c>
      <c r="L1654" s="2" t="s">
        <v>12</v>
      </c>
      <c r="M1654" s="2">
        <v>2</v>
      </c>
      <c r="N1654" s="2" t="s">
        <v>11</v>
      </c>
      <c r="O1654" s="2" t="s">
        <v>34</v>
      </c>
    </row>
    <row r="1655" spans="1:15" x14ac:dyDescent="0.35">
      <c r="A1655" s="4">
        <v>44310</v>
      </c>
      <c r="B1655" s="2" t="s">
        <v>18</v>
      </c>
      <c r="C1655" s="2" t="s">
        <v>114</v>
      </c>
      <c r="D1655" s="2" t="s">
        <v>50</v>
      </c>
      <c r="E1655" s="2" t="s">
        <v>57</v>
      </c>
      <c r="F1655" s="2" t="s">
        <v>4</v>
      </c>
      <c r="G1655" s="2" t="s">
        <v>52</v>
      </c>
      <c r="H1655" s="2">
        <v>2</v>
      </c>
      <c r="I1655" s="2">
        <v>15</v>
      </c>
      <c r="J1655" s="2" t="s">
        <v>30</v>
      </c>
      <c r="K1655" s="2" t="s">
        <v>70</v>
      </c>
      <c r="L1655" s="2" t="s">
        <v>12</v>
      </c>
      <c r="M1655" s="2">
        <v>1</v>
      </c>
      <c r="N1655" s="2" t="s">
        <v>12</v>
      </c>
      <c r="O1655" s="2" t="s">
        <v>33</v>
      </c>
    </row>
    <row r="1656" spans="1:15" x14ac:dyDescent="0.35">
      <c r="A1656" s="4">
        <v>44310</v>
      </c>
      <c r="B1656" s="2" t="s">
        <v>18</v>
      </c>
      <c r="C1656" s="2" t="s">
        <v>114</v>
      </c>
      <c r="D1656" s="2" t="s">
        <v>50</v>
      </c>
      <c r="E1656" s="2" t="s">
        <v>57</v>
      </c>
      <c r="F1656" s="2" t="s">
        <v>4</v>
      </c>
      <c r="G1656" s="2" t="s">
        <v>52</v>
      </c>
      <c r="H1656" s="2">
        <v>2</v>
      </c>
      <c r="I1656" s="2">
        <v>16</v>
      </c>
      <c r="J1656" s="2" t="s">
        <v>30</v>
      </c>
      <c r="K1656" s="2" t="s">
        <v>70</v>
      </c>
      <c r="L1656" s="2" t="s">
        <v>11</v>
      </c>
      <c r="M1656" s="2">
        <v>2</v>
      </c>
      <c r="N1656" s="2" t="s">
        <v>12</v>
      </c>
      <c r="O1656" s="2" t="s">
        <v>33</v>
      </c>
    </row>
    <row r="1657" spans="1:15" x14ac:dyDescent="0.35">
      <c r="A1657" s="4">
        <v>44310</v>
      </c>
      <c r="B1657" s="2" t="s">
        <v>18</v>
      </c>
      <c r="C1657" s="2" t="s">
        <v>114</v>
      </c>
      <c r="D1657" s="2" t="s">
        <v>50</v>
      </c>
      <c r="E1657" s="2" t="s">
        <v>57</v>
      </c>
      <c r="F1657" s="2" t="s">
        <v>4</v>
      </c>
      <c r="G1657" s="2" t="s">
        <v>52</v>
      </c>
      <c r="H1657" s="2">
        <v>2</v>
      </c>
      <c r="I1657" s="2">
        <v>17</v>
      </c>
      <c r="J1657" s="2" t="s">
        <v>30</v>
      </c>
      <c r="K1657" s="2" t="s">
        <v>70</v>
      </c>
      <c r="L1657" s="2" t="s">
        <v>11</v>
      </c>
      <c r="M1657" s="2">
        <v>1</v>
      </c>
      <c r="N1657" s="2" t="s">
        <v>11</v>
      </c>
      <c r="O1657" s="2" t="s">
        <v>34</v>
      </c>
    </row>
    <row r="1658" spans="1:15" x14ac:dyDescent="0.35">
      <c r="A1658" s="4">
        <v>44310</v>
      </c>
      <c r="B1658" s="2" t="s">
        <v>18</v>
      </c>
      <c r="C1658" s="2" t="s">
        <v>114</v>
      </c>
      <c r="D1658" s="2" t="s">
        <v>50</v>
      </c>
      <c r="E1658" s="2" t="s">
        <v>57</v>
      </c>
      <c r="F1658" s="2" t="s">
        <v>4</v>
      </c>
      <c r="G1658" s="2" t="s">
        <v>52</v>
      </c>
      <c r="H1658" s="2">
        <v>2</v>
      </c>
      <c r="I1658" s="2">
        <v>18</v>
      </c>
      <c r="J1658" s="2" t="s">
        <v>30</v>
      </c>
      <c r="K1658" s="2" t="s">
        <v>70</v>
      </c>
      <c r="L1658" s="2" t="s">
        <v>11</v>
      </c>
      <c r="M1658" s="2">
        <v>2</v>
      </c>
      <c r="N1658" s="2" t="s">
        <v>12</v>
      </c>
      <c r="O1658" s="2" t="s">
        <v>33</v>
      </c>
    </row>
    <row r="1659" spans="1:15" x14ac:dyDescent="0.35">
      <c r="A1659" s="4">
        <v>44310</v>
      </c>
      <c r="B1659" s="2" t="s">
        <v>18</v>
      </c>
      <c r="C1659" s="2" t="s">
        <v>114</v>
      </c>
      <c r="D1659" s="2" t="s">
        <v>50</v>
      </c>
      <c r="E1659" s="2" t="s">
        <v>57</v>
      </c>
      <c r="F1659" s="2" t="s">
        <v>4</v>
      </c>
      <c r="G1659" s="2" t="s">
        <v>52</v>
      </c>
      <c r="H1659" s="2">
        <v>2</v>
      </c>
      <c r="I1659" s="2">
        <v>19</v>
      </c>
      <c r="J1659" s="2" t="s">
        <v>30</v>
      </c>
      <c r="K1659" s="2" t="s">
        <v>70</v>
      </c>
      <c r="L1659" s="2" t="s">
        <v>11</v>
      </c>
      <c r="M1659" s="2">
        <v>2</v>
      </c>
      <c r="N1659" s="2" t="s">
        <v>12</v>
      </c>
      <c r="O1659" s="2" t="s">
        <v>34</v>
      </c>
    </row>
    <row r="1660" spans="1:15" x14ac:dyDescent="0.35">
      <c r="A1660" s="4">
        <v>44310</v>
      </c>
      <c r="B1660" s="2" t="s">
        <v>18</v>
      </c>
      <c r="C1660" s="2" t="s">
        <v>114</v>
      </c>
      <c r="D1660" s="2" t="s">
        <v>50</v>
      </c>
      <c r="E1660" s="2" t="s">
        <v>57</v>
      </c>
      <c r="F1660" s="2" t="s">
        <v>4</v>
      </c>
      <c r="G1660" s="2" t="s">
        <v>52</v>
      </c>
      <c r="H1660" s="2">
        <v>2</v>
      </c>
      <c r="I1660" s="2">
        <v>20</v>
      </c>
      <c r="J1660" s="2" t="s">
        <v>30</v>
      </c>
      <c r="K1660" s="2" t="s">
        <v>70</v>
      </c>
      <c r="L1660" s="2" t="s">
        <v>12</v>
      </c>
      <c r="M1660" s="2">
        <v>1</v>
      </c>
      <c r="N1660" s="2" t="s">
        <v>11</v>
      </c>
      <c r="O1660" s="2" t="s">
        <v>34</v>
      </c>
    </row>
    <row r="1661" spans="1:15" x14ac:dyDescent="0.35">
      <c r="A1661" s="4">
        <v>44310</v>
      </c>
      <c r="B1661" s="2" t="s">
        <v>18</v>
      </c>
      <c r="C1661" s="2" t="s">
        <v>114</v>
      </c>
      <c r="D1661" s="2" t="s">
        <v>50</v>
      </c>
      <c r="E1661" s="2" t="s">
        <v>57</v>
      </c>
      <c r="F1661" s="2" t="s">
        <v>4</v>
      </c>
      <c r="G1661" s="2" t="s">
        <v>52</v>
      </c>
      <c r="H1661" s="2">
        <v>2</v>
      </c>
      <c r="I1661" s="2">
        <v>21</v>
      </c>
      <c r="J1661" s="2" t="s">
        <v>30</v>
      </c>
      <c r="K1661" s="2" t="s">
        <v>70</v>
      </c>
      <c r="L1661" s="2" t="s">
        <v>12</v>
      </c>
      <c r="M1661" s="2">
        <v>1</v>
      </c>
      <c r="N1661" s="2" t="s">
        <v>12</v>
      </c>
      <c r="O1661" s="2" t="s">
        <v>35</v>
      </c>
    </row>
    <row r="1662" spans="1:15" x14ac:dyDescent="0.35">
      <c r="A1662" s="4">
        <v>44310</v>
      </c>
      <c r="B1662" s="2" t="s">
        <v>18</v>
      </c>
      <c r="C1662" s="2" t="s">
        <v>114</v>
      </c>
      <c r="D1662" s="2" t="s">
        <v>50</v>
      </c>
      <c r="E1662" s="2" t="s">
        <v>57</v>
      </c>
      <c r="F1662" s="2" t="s">
        <v>4</v>
      </c>
      <c r="G1662" s="2" t="s">
        <v>52</v>
      </c>
      <c r="H1662" s="2">
        <v>2</v>
      </c>
      <c r="I1662" s="2">
        <v>22</v>
      </c>
      <c r="J1662" s="2" t="s">
        <v>30</v>
      </c>
      <c r="K1662" s="2" t="s">
        <v>70</v>
      </c>
      <c r="L1662" s="2" t="s">
        <v>12</v>
      </c>
      <c r="M1662" s="2">
        <v>2</v>
      </c>
      <c r="N1662" s="2" t="s">
        <v>11</v>
      </c>
      <c r="O1662" s="2" t="s">
        <v>35</v>
      </c>
    </row>
    <row r="1663" spans="1:15" x14ac:dyDescent="0.35">
      <c r="A1663" s="4">
        <v>44310</v>
      </c>
      <c r="B1663" s="2" t="s">
        <v>18</v>
      </c>
      <c r="C1663" s="2" t="s">
        <v>114</v>
      </c>
      <c r="D1663" s="2" t="s">
        <v>50</v>
      </c>
      <c r="E1663" s="2" t="s">
        <v>57</v>
      </c>
      <c r="F1663" s="2" t="s">
        <v>4</v>
      </c>
      <c r="G1663" s="2" t="s">
        <v>52</v>
      </c>
      <c r="H1663" s="2">
        <v>2</v>
      </c>
      <c r="I1663" s="2">
        <v>23</v>
      </c>
      <c r="J1663" s="2" t="s">
        <v>30</v>
      </c>
      <c r="K1663" s="2" t="s">
        <v>70</v>
      </c>
      <c r="L1663" s="2" t="s">
        <v>12</v>
      </c>
      <c r="M1663" s="2">
        <v>1</v>
      </c>
      <c r="N1663" s="2" t="s">
        <v>11</v>
      </c>
      <c r="O1663" s="2" t="s">
        <v>34</v>
      </c>
    </row>
    <row r="1664" spans="1:15" x14ac:dyDescent="0.35">
      <c r="A1664" s="4">
        <v>44310</v>
      </c>
      <c r="B1664" s="2" t="s">
        <v>18</v>
      </c>
      <c r="C1664" s="2" t="s">
        <v>114</v>
      </c>
      <c r="D1664" s="2" t="s">
        <v>50</v>
      </c>
      <c r="E1664" s="2" t="s">
        <v>57</v>
      </c>
      <c r="F1664" s="2" t="s">
        <v>4</v>
      </c>
      <c r="G1664" s="2" t="s">
        <v>52</v>
      </c>
      <c r="H1664" s="2">
        <v>3</v>
      </c>
      <c r="I1664" s="2">
        <v>1</v>
      </c>
      <c r="J1664" s="2" t="s">
        <v>30</v>
      </c>
      <c r="K1664" s="2" t="s">
        <v>70</v>
      </c>
      <c r="L1664" s="2" t="s">
        <v>11</v>
      </c>
      <c r="M1664" s="2">
        <v>2</v>
      </c>
      <c r="N1664" s="2" t="s">
        <v>12</v>
      </c>
      <c r="O1664" s="2" t="s">
        <v>35</v>
      </c>
    </row>
    <row r="1665" spans="1:15" x14ac:dyDescent="0.35">
      <c r="A1665" s="4">
        <v>44310</v>
      </c>
      <c r="B1665" s="2" t="s">
        <v>18</v>
      </c>
      <c r="C1665" s="2" t="s">
        <v>114</v>
      </c>
      <c r="D1665" s="2" t="s">
        <v>50</v>
      </c>
      <c r="E1665" s="2" t="s">
        <v>57</v>
      </c>
      <c r="F1665" s="2" t="s">
        <v>4</v>
      </c>
      <c r="G1665" s="2" t="s">
        <v>52</v>
      </c>
      <c r="H1665" s="2">
        <v>3</v>
      </c>
      <c r="I1665" s="2">
        <v>2</v>
      </c>
      <c r="J1665" s="2" t="s">
        <v>30</v>
      </c>
      <c r="K1665" s="2" t="s">
        <v>70</v>
      </c>
      <c r="L1665" s="2" t="s">
        <v>11</v>
      </c>
      <c r="M1665" s="2">
        <v>1</v>
      </c>
      <c r="N1665" s="2" t="s">
        <v>11</v>
      </c>
      <c r="O1665" s="2" t="s">
        <v>33</v>
      </c>
    </row>
    <row r="1666" spans="1:15" x14ac:dyDescent="0.35">
      <c r="A1666" s="4">
        <v>44310</v>
      </c>
      <c r="B1666" s="2" t="s">
        <v>18</v>
      </c>
      <c r="C1666" s="2" t="s">
        <v>114</v>
      </c>
      <c r="D1666" s="2" t="s">
        <v>50</v>
      </c>
      <c r="E1666" s="2" t="s">
        <v>57</v>
      </c>
      <c r="F1666" s="2" t="s">
        <v>4</v>
      </c>
      <c r="G1666" s="2" t="s">
        <v>52</v>
      </c>
      <c r="H1666" s="2">
        <v>3</v>
      </c>
      <c r="I1666" s="2">
        <v>3</v>
      </c>
      <c r="J1666" s="2" t="s">
        <v>30</v>
      </c>
      <c r="K1666" s="2" t="s">
        <v>70</v>
      </c>
      <c r="L1666" s="2" t="s">
        <v>11</v>
      </c>
      <c r="M1666" s="2">
        <v>1</v>
      </c>
      <c r="N1666" s="2" t="s">
        <v>12</v>
      </c>
      <c r="O1666" s="2" t="s">
        <v>35</v>
      </c>
    </row>
    <row r="1667" spans="1:15" x14ac:dyDescent="0.35">
      <c r="A1667" s="4">
        <v>44310</v>
      </c>
      <c r="B1667" s="2" t="s">
        <v>18</v>
      </c>
      <c r="C1667" s="2" t="s">
        <v>114</v>
      </c>
      <c r="D1667" s="2" t="s">
        <v>50</v>
      </c>
      <c r="E1667" s="2" t="s">
        <v>57</v>
      </c>
      <c r="F1667" s="2" t="s">
        <v>4</v>
      </c>
      <c r="G1667" s="2" t="s">
        <v>52</v>
      </c>
      <c r="H1667" s="2">
        <v>3</v>
      </c>
      <c r="I1667" s="2">
        <v>4</v>
      </c>
      <c r="J1667" s="2" t="s">
        <v>30</v>
      </c>
      <c r="K1667" s="2" t="s">
        <v>70</v>
      </c>
      <c r="L1667" s="2" t="s">
        <v>11</v>
      </c>
      <c r="M1667" s="2">
        <v>1</v>
      </c>
      <c r="N1667" s="2" t="s">
        <v>11</v>
      </c>
      <c r="O1667" s="2" t="s">
        <v>34</v>
      </c>
    </row>
    <row r="1668" spans="1:15" x14ac:dyDescent="0.35">
      <c r="A1668" s="4">
        <v>44310</v>
      </c>
      <c r="B1668" s="2" t="s">
        <v>18</v>
      </c>
      <c r="C1668" s="2" t="s">
        <v>114</v>
      </c>
      <c r="D1668" s="2" t="s">
        <v>50</v>
      </c>
      <c r="E1668" s="2" t="s">
        <v>57</v>
      </c>
      <c r="F1668" s="2" t="s">
        <v>4</v>
      </c>
      <c r="G1668" s="2" t="s">
        <v>52</v>
      </c>
      <c r="H1668" s="2">
        <v>3</v>
      </c>
      <c r="I1668" s="2">
        <v>5</v>
      </c>
      <c r="J1668" s="2" t="s">
        <v>30</v>
      </c>
      <c r="K1668" s="2" t="s">
        <v>70</v>
      </c>
      <c r="L1668" s="2" t="s">
        <v>12</v>
      </c>
      <c r="M1668" s="2">
        <v>2</v>
      </c>
      <c r="N1668" s="2" t="s">
        <v>12</v>
      </c>
      <c r="O1668" s="2" t="s">
        <v>33</v>
      </c>
    </row>
    <row r="1669" spans="1:15" x14ac:dyDescent="0.35">
      <c r="A1669" s="4">
        <v>44310</v>
      </c>
      <c r="B1669" s="2" t="s">
        <v>18</v>
      </c>
      <c r="C1669" s="2" t="s">
        <v>114</v>
      </c>
      <c r="D1669" s="2" t="s">
        <v>50</v>
      </c>
      <c r="E1669" s="2" t="s">
        <v>57</v>
      </c>
      <c r="F1669" s="2" t="s">
        <v>4</v>
      </c>
      <c r="G1669" s="2" t="s">
        <v>52</v>
      </c>
      <c r="H1669" s="2">
        <v>3</v>
      </c>
      <c r="I1669" s="2">
        <v>6</v>
      </c>
      <c r="J1669" s="2" t="s">
        <v>30</v>
      </c>
      <c r="K1669" s="2" t="s">
        <v>70</v>
      </c>
      <c r="L1669" s="2" t="s">
        <v>12</v>
      </c>
      <c r="M1669" s="2">
        <v>1</v>
      </c>
      <c r="N1669" s="2" t="s">
        <v>12</v>
      </c>
      <c r="O1669" s="2" t="s">
        <v>34</v>
      </c>
    </row>
    <row r="1670" spans="1:15" x14ac:dyDescent="0.35">
      <c r="A1670" s="4">
        <v>44310</v>
      </c>
      <c r="B1670" s="2" t="s">
        <v>18</v>
      </c>
      <c r="C1670" s="2" t="s">
        <v>114</v>
      </c>
      <c r="D1670" s="2" t="s">
        <v>50</v>
      </c>
      <c r="E1670" s="2" t="s">
        <v>57</v>
      </c>
      <c r="F1670" s="2" t="s">
        <v>4</v>
      </c>
      <c r="G1670" s="2" t="s">
        <v>52</v>
      </c>
      <c r="H1670" s="2">
        <v>3</v>
      </c>
      <c r="I1670" s="2">
        <v>7</v>
      </c>
      <c r="J1670" s="2" t="s">
        <v>30</v>
      </c>
      <c r="K1670" s="2" t="s">
        <v>70</v>
      </c>
      <c r="L1670" s="2" t="s">
        <v>12</v>
      </c>
      <c r="M1670" s="2">
        <v>2</v>
      </c>
      <c r="N1670" s="2" t="s">
        <v>11</v>
      </c>
      <c r="O1670" s="2" t="s">
        <v>33</v>
      </c>
    </row>
    <row r="1671" spans="1:15" x14ac:dyDescent="0.35">
      <c r="A1671" s="4">
        <v>44310</v>
      </c>
      <c r="B1671" s="2" t="s">
        <v>18</v>
      </c>
      <c r="C1671" s="2" t="s">
        <v>114</v>
      </c>
      <c r="D1671" s="2" t="s">
        <v>50</v>
      </c>
      <c r="E1671" s="2" t="s">
        <v>57</v>
      </c>
      <c r="F1671" s="2" t="s">
        <v>4</v>
      </c>
      <c r="G1671" s="2" t="s">
        <v>52</v>
      </c>
      <c r="H1671" s="2">
        <v>3</v>
      </c>
      <c r="I1671" s="2">
        <v>8</v>
      </c>
      <c r="J1671" s="2" t="s">
        <v>30</v>
      </c>
      <c r="K1671" s="2" t="s">
        <v>70</v>
      </c>
      <c r="L1671" s="2" t="s">
        <v>12</v>
      </c>
      <c r="M1671" s="2">
        <v>1</v>
      </c>
      <c r="N1671" s="2" t="s">
        <v>11</v>
      </c>
      <c r="O1671" s="2" t="s">
        <v>34</v>
      </c>
    </row>
    <row r="1672" spans="1:15" x14ac:dyDescent="0.35">
      <c r="A1672" s="4">
        <v>44310</v>
      </c>
      <c r="B1672" s="2" t="s">
        <v>18</v>
      </c>
      <c r="C1672" s="2" t="s">
        <v>114</v>
      </c>
      <c r="D1672" s="2" t="s">
        <v>50</v>
      </c>
      <c r="E1672" s="2" t="s">
        <v>57</v>
      </c>
      <c r="F1672" s="2" t="s">
        <v>4</v>
      </c>
      <c r="G1672" s="2" t="s">
        <v>52</v>
      </c>
      <c r="H1672" s="2">
        <v>3</v>
      </c>
      <c r="I1672" s="2">
        <v>9</v>
      </c>
      <c r="J1672" s="2" t="s">
        <v>30</v>
      </c>
      <c r="K1672" s="2" t="s">
        <v>70</v>
      </c>
      <c r="L1672" s="2" t="s">
        <v>11</v>
      </c>
      <c r="M1672" s="2">
        <v>2</v>
      </c>
      <c r="N1672" s="2" t="s">
        <v>11</v>
      </c>
      <c r="O1672" s="2" t="s">
        <v>33</v>
      </c>
    </row>
    <row r="1673" spans="1:15" x14ac:dyDescent="0.35">
      <c r="A1673" s="4">
        <v>44310</v>
      </c>
      <c r="B1673" s="2" t="s">
        <v>18</v>
      </c>
      <c r="C1673" s="2" t="s">
        <v>114</v>
      </c>
      <c r="D1673" s="2" t="s">
        <v>50</v>
      </c>
      <c r="E1673" s="2" t="s">
        <v>57</v>
      </c>
      <c r="F1673" s="2" t="s">
        <v>4</v>
      </c>
      <c r="G1673" s="2" t="s">
        <v>52</v>
      </c>
      <c r="H1673" s="2">
        <v>3</v>
      </c>
      <c r="I1673" s="2">
        <v>10</v>
      </c>
      <c r="J1673" s="2" t="s">
        <v>30</v>
      </c>
      <c r="K1673" s="2" t="s">
        <v>70</v>
      </c>
      <c r="L1673" s="2" t="s">
        <v>11</v>
      </c>
      <c r="M1673" s="2">
        <v>2</v>
      </c>
      <c r="N1673" s="2" t="s">
        <v>12</v>
      </c>
      <c r="O1673" s="2" t="s">
        <v>35</v>
      </c>
    </row>
    <row r="1674" spans="1:15" x14ac:dyDescent="0.35">
      <c r="A1674" s="4">
        <v>44310</v>
      </c>
      <c r="B1674" s="2" t="s">
        <v>18</v>
      </c>
      <c r="C1674" s="2" t="s">
        <v>114</v>
      </c>
      <c r="D1674" s="2" t="s">
        <v>50</v>
      </c>
      <c r="E1674" s="2" t="s">
        <v>57</v>
      </c>
      <c r="F1674" s="2" t="s">
        <v>4</v>
      </c>
      <c r="G1674" s="2" t="s">
        <v>52</v>
      </c>
      <c r="H1674" s="2">
        <v>3</v>
      </c>
      <c r="I1674" s="2">
        <v>11</v>
      </c>
      <c r="J1674" s="2" t="s">
        <v>30</v>
      </c>
      <c r="K1674" s="2" t="s">
        <v>70</v>
      </c>
      <c r="L1674" s="2" t="s">
        <v>11</v>
      </c>
      <c r="M1674" s="2">
        <v>1</v>
      </c>
      <c r="N1674" s="2" t="s">
        <v>12</v>
      </c>
      <c r="O1674" s="2" t="s">
        <v>35</v>
      </c>
    </row>
    <row r="1675" spans="1:15" x14ac:dyDescent="0.35">
      <c r="A1675" s="4">
        <v>44310</v>
      </c>
      <c r="B1675" s="2" t="s">
        <v>18</v>
      </c>
      <c r="C1675" s="2" t="s">
        <v>114</v>
      </c>
      <c r="D1675" s="2" t="s">
        <v>50</v>
      </c>
      <c r="E1675" s="2" t="s">
        <v>57</v>
      </c>
      <c r="F1675" s="2" t="s">
        <v>4</v>
      </c>
      <c r="G1675" s="2" t="s">
        <v>52</v>
      </c>
      <c r="H1675" s="2">
        <v>3</v>
      </c>
      <c r="I1675" s="2">
        <v>12</v>
      </c>
      <c r="J1675" s="2" t="s">
        <v>30</v>
      </c>
      <c r="K1675" s="2" t="s">
        <v>70</v>
      </c>
      <c r="L1675" s="2" t="s">
        <v>11</v>
      </c>
      <c r="M1675" s="2">
        <v>2</v>
      </c>
      <c r="N1675" s="2" t="s">
        <v>11</v>
      </c>
      <c r="O1675" s="2" t="s">
        <v>35</v>
      </c>
    </row>
    <row r="1676" spans="1:15" x14ac:dyDescent="0.35">
      <c r="A1676" s="4">
        <v>44310</v>
      </c>
      <c r="B1676" s="2" t="s">
        <v>18</v>
      </c>
      <c r="C1676" s="2" t="s">
        <v>114</v>
      </c>
      <c r="D1676" s="2" t="s">
        <v>50</v>
      </c>
      <c r="E1676" s="2" t="s">
        <v>57</v>
      </c>
      <c r="F1676" s="2" t="s">
        <v>4</v>
      </c>
      <c r="G1676" s="2" t="s">
        <v>52</v>
      </c>
      <c r="H1676" s="2">
        <v>3</v>
      </c>
      <c r="I1676" s="2">
        <v>12</v>
      </c>
      <c r="J1676" s="2" t="s">
        <v>30</v>
      </c>
      <c r="K1676" s="2" t="s">
        <v>70</v>
      </c>
      <c r="L1676" s="2" t="s">
        <v>12</v>
      </c>
      <c r="M1676" s="2">
        <v>2</v>
      </c>
      <c r="N1676" s="2" t="s">
        <v>12</v>
      </c>
      <c r="O1676" s="2" t="s">
        <v>33</v>
      </c>
    </row>
    <row r="1677" spans="1:15" x14ac:dyDescent="0.35">
      <c r="A1677" s="4">
        <v>44310</v>
      </c>
      <c r="B1677" s="2" t="s">
        <v>18</v>
      </c>
      <c r="C1677" s="2" t="s">
        <v>114</v>
      </c>
      <c r="D1677" s="2" t="s">
        <v>50</v>
      </c>
      <c r="E1677" s="2" t="s">
        <v>57</v>
      </c>
      <c r="F1677" s="2" t="s">
        <v>4</v>
      </c>
      <c r="G1677" s="2" t="s">
        <v>52</v>
      </c>
      <c r="H1677" s="2">
        <v>3</v>
      </c>
      <c r="I1677" s="2">
        <v>12</v>
      </c>
      <c r="J1677" s="2" t="s">
        <v>30</v>
      </c>
      <c r="K1677" s="2" t="s">
        <v>70</v>
      </c>
      <c r="L1677" s="2" t="s">
        <v>12</v>
      </c>
      <c r="M1677" s="2">
        <v>2</v>
      </c>
      <c r="N1677" s="2" t="s">
        <v>11</v>
      </c>
      <c r="O1677" s="2" t="s">
        <v>35</v>
      </c>
    </row>
    <row r="1678" spans="1:15" x14ac:dyDescent="0.35">
      <c r="A1678" s="4">
        <v>44310</v>
      </c>
      <c r="B1678" s="2" t="s">
        <v>18</v>
      </c>
      <c r="C1678" s="2" t="s">
        <v>114</v>
      </c>
      <c r="D1678" s="2" t="s">
        <v>50</v>
      </c>
      <c r="E1678" s="2" t="s">
        <v>57</v>
      </c>
      <c r="F1678" s="2" t="s">
        <v>4</v>
      </c>
      <c r="G1678" s="2" t="s">
        <v>52</v>
      </c>
      <c r="H1678" s="2">
        <v>3</v>
      </c>
      <c r="I1678" s="2">
        <v>12</v>
      </c>
      <c r="J1678" s="2" t="s">
        <v>30</v>
      </c>
      <c r="K1678" s="2" t="s">
        <v>70</v>
      </c>
      <c r="L1678" s="2" t="s">
        <v>12</v>
      </c>
      <c r="M1678" s="2" t="s">
        <v>39</v>
      </c>
      <c r="N1678" s="2" t="s">
        <v>11</v>
      </c>
      <c r="O1678" s="2" t="s">
        <v>33</v>
      </c>
    </row>
    <row r="1679" spans="1:15" x14ac:dyDescent="0.35">
      <c r="A1679" s="4">
        <v>44310</v>
      </c>
      <c r="B1679" s="2" t="s">
        <v>18</v>
      </c>
      <c r="C1679" s="2" t="s">
        <v>114</v>
      </c>
      <c r="D1679" s="2" t="s">
        <v>50</v>
      </c>
      <c r="E1679" s="2" t="s">
        <v>57</v>
      </c>
      <c r="F1679" s="2" t="s">
        <v>4</v>
      </c>
      <c r="G1679" s="2" t="s">
        <v>52</v>
      </c>
      <c r="H1679" s="2">
        <v>3</v>
      </c>
      <c r="I1679" s="2">
        <v>12</v>
      </c>
      <c r="J1679" s="2" t="s">
        <v>30</v>
      </c>
      <c r="K1679" s="2" t="s">
        <v>70</v>
      </c>
      <c r="L1679" s="2" t="s">
        <v>12</v>
      </c>
      <c r="M1679" s="2">
        <v>1</v>
      </c>
      <c r="N1679" s="2" t="s">
        <v>12</v>
      </c>
      <c r="O1679" s="2" t="s">
        <v>35</v>
      </c>
    </row>
    <row r="1680" spans="1:15" x14ac:dyDescent="0.35">
      <c r="A1680" s="4">
        <v>44310</v>
      </c>
      <c r="B1680" s="2" t="s">
        <v>18</v>
      </c>
      <c r="C1680" s="2" t="s">
        <v>114</v>
      </c>
      <c r="D1680" s="2" t="s">
        <v>50</v>
      </c>
      <c r="E1680" s="2" t="s">
        <v>57</v>
      </c>
      <c r="F1680" s="2" t="s">
        <v>4</v>
      </c>
      <c r="G1680" s="2" t="s">
        <v>52</v>
      </c>
      <c r="H1680" s="2">
        <v>3</v>
      </c>
      <c r="I1680" s="2">
        <v>12</v>
      </c>
      <c r="J1680" s="2" t="s">
        <v>30</v>
      </c>
      <c r="K1680" s="2" t="s">
        <v>70</v>
      </c>
      <c r="L1680" s="2" t="s">
        <v>11</v>
      </c>
      <c r="M1680" s="2">
        <v>1</v>
      </c>
      <c r="N1680" s="2" t="s">
        <v>11</v>
      </c>
      <c r="O1680" s="2" t="s">
        <v>35</v>
      </c>
    </row>
    <row r="1681" spans="1:15" x14ac:dyDescent="0.35">
      <c r="A1681" s="4">
        <v>44310</v>
      </c>
      <c r="B1681" s="2" t="s">
        <v>18</v>
      </c>
      <c r="C1681" s="2" t="s">
        <v>114</v>
      </c>
      <c r="D1681" s="2" t="s">
        <v>50</v>
      </c>
      <c r="E1681" s="2" t="s">
        <v>57</v>
      </c>
      <c r="F1681" s="2" t="s">
        <v>4</v>
      </c>
      <c r="G1681" s="2" t="s">
        <v>52</v>
      </c>
      <c r="H1681" s="2">
        <v>3</v>
      </c>
      <c r="I1681" s="2">
        <v>12</v>
      </c>
      <c r="J1681" s="2" t="s">
        <v>30</v>
      </c>
      <c r="K1681" s="2" t="s">
        <v>70</v>
      </c>
      <c r="L1681" s="2" t="s">
        <v>11</v>
      </c>
      <c r="M1681" s="2">
        <v>1</v>
      </c>
      <c r="N1681" s="2" t="s">
        <v>11</v>
      </c>
      <c r="O1681" s="2" t="s">
        <v>33</v>
      </c>
    </row>
    <row r="1682" spans="1:15" hidden="1" x14ac:dyDescent="0.35">
      <c r="A1682" s="4">
        <v>44310</v>
      </c>
      <c r="B1682" s="2" t="s">
        <v>18</v>
      </c>
      <c r="C1682" s="2" t="s">
        <v>114</v>
      </c>
      <c r="D1682" s="2" t="s">
        <v>50</v>
      </c>
      <c r="E1682" s="2" t="s">
        <v>57</v>
      </c>
      <c r="F1682" s="2" t="s">
        <v>4</v>
      </c>
      <c r="G1682" s="2" t="s">
        <v>52</v>
      </c>
      <c r="H1682" s="2">
        <v>3</v>
      </c>
      <c r="I1682" s="2">
        <v>12</v>
      </c>
      <c r="J1682" s="2" t="s">
        <v>30</v>
      </c>
      <c r="K1682" s="2" t="s">
        <v>70</v>
      </c>
      <c r="L1682" s="2" t="s">
        <v>11</v>
      </c>
      <c r="M1682" s="2">
        <v>1</v>
      </c>
      <c r="N1682" s="2" t="s">
        <v>40</v>
      </c>
      <c r="O1682" s="2" t="s">
        <v>40</v>
      </c>
    </row>
    <row r="1683" spans="1:15" x14ac:dyDescent="0.35">
      <c r="A1683" s="4">
        <v>44310</v>
      </c>
      <c r="B1683" s="2" t="s">
        <v>18</v>
      </c>
      <c r="C1683" s="2" t="s">
        <v>114</v>
      </c>
      <c r="D1683" s="2" t="s">
        <v>50</v>
      </c>
      <c r="E1683" s="2" t="s">
        <v>57</v>
      </c>
      <c r="F1683" s="2" t="s">
        <v>4</v>
      </c>
      <c r="G1683" s="2" t="s">
        <v>52</v>
      </c>
      <c r="H1683" s="2">
        <v>3</v>
      </c>
      <c r="I1683" s="2">
        <v>12</v>
      </c>
      <c r="J1683" s="2" t="s">
        <v>30</v>
      </c>
      <c r="K1683" s="2" t="s">
        <v>70</v>
      </c>
      <c r="L1683" s="2" t="s">
        <v>11</v>
      </c>
      <c r="M1683" s="2">
        <v>1</v>
      </c>
      <c r="N1683" s="2" t="s">
        <v>11</v>
      </c>
      <c r="O1683" s="2" t="s">
        <v>33</v>
      </c>
    </row>
    <row r="1684" spans="1:15" x14ac:dyDescent="0.35">
      <c r="A1684" s="4">
        <v>44310</v>
      </c>
      <c r="B1684" s="2" t="s">
        <v>18</v>
      </c>
      <c r="C1684" s="2" t="s">
        <v>114</v>
      </c>
      <c r="D1684" s="2" t="s">
        <v>50</v>
      </c>
      <c r="E1684" s="2" t="s">
        <v>57</v>
      </c>
      <c r="F1684" s="2" t="s">
        <v>4</v>
      </c>
      <c r="G1684" s="2" t="s">
        <v>52</v>
      </c>
      <c r="H1684" s="2">
        <v>3</v>
      </c>
      <c r="I1684" s="2">
        <v>12</v>
      </c>
      <c r="J1684" s="2" t="s">
        <v>30</v>
      </c>
      <c r="K1684" s="2" t="s">
        <v>70</v>
      </c>
      <c r="L1684" s="2" t="s">
        <v>11</v>
      </c>
      <c r="M1684" s="2" t="s">
        <v>39</v>
      </c>
      <c r="N1684" s="2" t="s">
        <v>12</v>
      </c>
      <c r="O1684" s="2" t="s">
        <v>33</v>
      </c>
    </row>
    <row r="1685" spans="1:15" x14ac:dyDescent="0.35">
      <c r="A1685" s="4">
        <v>44310</v>
      </c>
      <c r="B1685" s="2" t="s">
        <v>18</v>
      </c>
      <c r="C1685" s="2" t="s">
        <v>114</v>
      </c>
      <c r="D1685" s="2" t="s">
        <v>50</v>
      </c>
      <c r="E1685" s="2" t="s">
        <v>57</v>
      </c>
      <c r="F1685" s="2" t="s">
        <v>4</v>
      </c>
      <c r="G1685" s="2" t="s">
        <v>52</v>
      </c>
      <c r="H1685" s="2">
        <v>3</v>
      </c>
      <c r="I1685" s="2">
        <v>12</v>
      </c>
      <c r="J1685" s="2" t="s">
        <v>30</v>
      </c>
      <c r="K1685" s="2" t="s">
        <v>70</v>
      </c>
      <c r="L1685" s="2" t="s">
        <v>12</v>
      </c>
      <c r="M1685" s="2">
        <v>2</v>
      </c>
      <c r="N1685" s="2" t="s">
        <v>11</v>
      </c>
      <c r="O1685" s="2" t="s">
        <v>33</v>
      </c>
    </row>
    <row r="1686" spans="1:15" x14ac:dyDescent="0.35">
      <c r="A1686" s="4">
        <v>44310</v>
      </c>
      <c r="B1686" s="2" t="s">
        <v>18</v>
      </c>
      <c r="C1686" s="2" t="s">
        <v>114</v>
      </c>
      <c r="D1686" s="2" t="s">
        <v>5</v>
      </c>
      <c r="E1686" s="2" t="s">
        <v>57</v>
      </c>
      <c r="F1686" s="2" t="s">
        <v>4</v>
      </c>
      <c r="G1686" s="2" t="s">
        <v>52</v>
      </c>
      <c r="H1686" s="2">
        <v>1</v>
      </c>
      <c r="I1686" s="2">
        <v>1</v>
      </c>
      <c r="J1686" s="2" t="s">
        <v>122</v>
      </c>
      <c r="K1686" s="2" t="s">
        <v>73</v>
      </c>
      <c r="L1686" s="2" t="s">
        <v>11</v>
      </c>
      <c r="M1686" s="2">
        <v>1</v>
      </c>
      <c r="N1686" s="2" t="s">
        <v>11</v>
      </c>
      <c r="O1686" s="2" t="s">
        <v>33</v>
      </c>
    </row>
    <row r="1687" spans="1:15" x14ac:dyDescent="0.35">
      <c r="A1687" s="4">
        <v>44310</v>
      </c>
      <c r="B1687" s="2" t="s">
        <v>18</v>
      </c>
      <c r="C1687" s="2" t="s">
        <v>114</v>
      </c>
      <c r="D1687" s="2" t="s">
        <v>5</v>
      </c>
      <c r="E1687" s="2" t="s">
        <v>57</v>
      </c>
      <c r="F1687" s="2" t="s">
        <v>4</v>
      </c>
      <c r="G1687" s="2" t="s">
        <v>52</v>
      </c>
      <c r="H1687" s="2">
        <v>1</v>
      </c>
      <c r="I1687" s="2">
        <v>2</v>
      </c>
      <c r="J1687" s="2" t="s">
        <v>122</v>
      </c>
      <c r="K1687" s="2" t="s">
        <v>73</v>
      </c>
      <c r="L1687" s="2" t="s">
        <v>11</v>
      </c>
      <c r="M1687" s="2">
        <v>2</v>
      </c>
      <c r="N1687" s="2" t="s">
        <v>12</v>
      </c>
      <c r="O1687" s="2" t="s">
        <v>35</v>
      </c>
    </row>
    <row r="1688" spans="1:15" x14ac:dyDescent="0.35">
      <c r="A1688" s="4">
        <v>44310</v>
      </c>
      <c r="B1688" s="2" t="s">
        <v>18</v>
      </c>
      <c r="C1688" s="2" t="s">
        <v>114</v>
      </c>
      <c r="D1688" s="2" t="s">
        <v>5</v>
      </c>
      <c r="E1688" s="2" t="s">
        <v>57</v>
      </c>
      <c r="F1688" s="2" t="s">
        <v>4</v>
      </c>
      <c r="G1688" s="2" t="s">
        <v>52</v>
      </c>
      <c r="H1688" s="2">
        <v>1</v>
      </c>
      <c r="I1688" s="2">
        <v>3</v>
      </c>
      <c r="J1688" s="2" t="s">
        <v>122</v>
      </c>
      <c r="K1688" s="2" t="s">
        <v>73</v>
      </c>
      <c r="L1688" s="2" t="s">
        <v>11</v>
      </c>
      <c r="M1688" s="2" t="s">
        <v>39</v>
      </c>
      <c r="N1688" s="2" t="s">
        <v>12</v>
      </c>
      <c r="O1688" s="2" t="s">
        <v>33</v>
      </c>
    </row>
    <row r="1689" spans="1:15" x14ac:dyDescent="0.35">
      <c r="A1689" s="4">
        <v>44310</v>
      </c>
      <c r="B1689" s="2" t="s">
        <v>18</v>
      </c>
      <c r="C1689" s="2" t="s">
        <v>114</v>
      </c>
      <c r="D1689" s="2" t="s">
        <v>5</v>
      </c>
      <c r="E1689" s="2" t="s">
        <v>57</v>
      </c>
      <c r="F1689" s="2" t="s">
        <v>4</v>
      </c>
      <c r="G1689" s="2" t="s">
        <v>52</v>
      </c>
      <c r="H1689" s="2">
        <v>1</v>
      </c>
      <c r="I1689" s="2">
        <v>4</v>
      </c>
      <c r="J1689" s="2" t="s">
        <v>122</v>
      </c>
      <c r="K1689" s="2" t="s">
        <v>73</v>
      </c>
      <c r="L1689" s="2" t="s">
        <v>11</v>
      </c>
      <c r="M1689" s="2">
        <v>1</v>
      </c>
      <c r="N1689" s="2" t="s">
        <v>11</v>
      </c>
      <c r="O1689" s="2" t="s">
        <v>35</v>
      </c>
    </row>
    <row r="1690" spans="1:15" x14ac:dyDescent="0.35">
      <c r="A1690" s="4">
        <v>44310</v>
      </c>
      <c r="B1690" s="2" t="s">
        <v>18</v>
      </c>
      <c r="C1690" s="2" t="s">
        <v>114</v>
      </c>
      <c r="D1690" s="2" t="s">
        <v>5</v>
      </c>
      <c r="E1690" s="2" t="s">
        <v>57</v>
      </c>
      <c r="F1690" s="2" t="s">
        <v>4</v>
      </c>
      <c r="G1690" s="2" t="s">
        <v>52</v>
      </c>
      <c r="H1690" s="2">
        <v>1</v>
      </c>
      <c r="I1690" s="2">
        <v>5</v>
      </c>
      <c r="J1690" s="2" t="s">
        <v>122</v>
      </c>
      <c r="K1690" s="2" t="s">
        <v>73</v>
      </c>
      <c r="L1690" s="2" t="s">
        <v>12</v>
      </c>
      <c r="M1690" s="2">
        <v>2</v>
      </c>
      <c r="N1690" s="2" t="s">
        <v>11</v>
      </c>
      <c r="O1690" s="2" t="s">
        <v>35</v>
      </c>
    </row>
    <row r="1691" spans="1:15" x14ac:dyDescent="0.35">
      <c r="A1691" s="4">
        <v>44310</v>
      </c>
      <c r="B1691" s="2" t="s">
        <v>18</v>
      </c>
      <c r="C1691" s="2" t="s">
        <v>114</v>
      </c>
      <c r="D1691" s="2" t="s">
        <v>5</v>
      </c>
      <c r="E1691" s="2" t="s">
        <v>57</v>
      </c>
      <c r="F1691" s="2" t="s">
        <v>4</v>
      </c>
      <c r="G1691" s="2" t="s">
        <v>52</v>
      </c>
      <c r="H1691" s="2">
        <v>1</v>
      </c>
      <c r="I1691" s="2">
        <v>6</v>
      </c>
      <c r="J1691" s="2" t="s">
        <v>122</v>
      </c>
      <c r="K1691" s="2" t="s">
        <v>73</v>
      </c>
      <c r="L1691" s="2" t="s">
        <v>12</v>
      </c>
      <c r="M1691" s="2">
        <v>2</v>
      </c>
      <c r="N1691" s="2" t="s">
        <v>12</v>
      </c>
      <c r="O1691" s="2" t="s">
        <v>35</v>
      </c>
    </row>
    <row r="1692" spans="1:15" x14ac:dyDescent="0.35">
      <c r="A1692" s="4">
        <v>44310</v>
      </c>
      <c r="B1692" s="2" t="s">
        <v>18</v>
      </c>
      <c r="C1692" s="2" t="s">
        <v>114</v>
      </c>
      <c r="D1692" s="2" t="s">
        <v>5</v>
      </c>
      <c r="E1692" s="2" t="s">
        <v>57</v>
      </c>
      <c r="F1692" s="2" t="s">
        <v>4</v>
      </c>
      <c r="G1692" s="2" t="s">
        <v>52</v>
      </c>
      <c r="H1692" s="2">
        <v>1</v>
      </c>
      <c r="I1692" s="2">
        <v>7</v>
      </c>
      <c r="J1692" s="2" t="s">
        <v>122</v>
      </c>
      <c r="K1692" s="2" t="s">
        <v>73</v>
      </c>
      <c r="L1692" s="2" t="s">
        <v>12</v>
      </c>
      <c r="M1692" s="2">
        <v>2</v>
      </c>
      <c r="N1692" s="2" t="s">
        <v>12</v>
      </c>
      <c r="O1692" s="2" t="s">
        <v>33</v>
      </c>
    </row>
    <row r="1693" spans="1:15" x14ac:dyDescent="0.35">
      <c r="A1693" s="4">
        <v>44310</v>
      </c>
      <c r="B1693" s="2" t="s">
        <v>18</v>
      </c>
      <c r="C1693" s="2" t="s">
        <v>114</v>
      </c>
      <c r="D1693" s="2" t="s">
        <v>5</v>
      </c>
      <c r="E1693" s="2" t="s">
        <v>57</v>
      </c>
      <c r="F1693" s="2" t="s">
        <v>4</v>
      </c>
      <c r="G1693" s="2" t="s">
        <v>52</v>
      </c>
      <c r="H1693" s="2">
        <v>1</v>
      </c>
      <c r="I1693" s="2">
        <v>8</v>
      </c>
      <c r="J1693" s="2" t="s">
        <v>122</v>
      </c>
      <c r="K1693" s="2" t="s">
        <v>73</v>
      </c>
      <c r="L1693" s="2" t="s">
        <v>12</v>
      </c>
      <c r="M1693" s="2">
        <v>1</v>
      </c>
      <c r="N1693" s="2" t="s">
        <v>11</v>
      </c>
      <c r="O1693" s="2" t="s">
        <v>34</v>
      </c>
    </row>
    <row r="1694" spans="1:15" x14ac:dyDescent="0.35">
      <c r="A1694" s="4">
        <v>44310</v>
      </c>
      <c r="B1694" s="2" t="s">
        <v>18</v>
      </c>
      <c r="C1694" s="2" t="s">
        <v>114</v>
      </c>
      <c r="D1694" s="2" t="s">
        <v>5</v>
      </c>
      <c r="E1694" s="2" t="s">
        <v>57</v>
      </c>
      <c r="F1694" s="2" t="s">
        <v>4</v>
      </c>
      <c r="G1694" s="2" t="s">
        <v>52</v>
      </c>
      <c r="H1694" s="2">
        <v>1</v>
      </c>
      <c r="I1694" s="2">
        <v>9</v>
      </c>
      <c r="J1694" s="2" t="s">
        <v>122</v>
      </c>
      <c r="K1694" s="2" t="s">
        <v>73</v>
      </c>
      <c r="L1694" s="2" t="s">
        <v>11</v>
      </c>
      <c r="M1694" s="2" t="s">
        <v>39</v>
      </c>
      <c r="N1694" s="2" t="s">
        <v>12</v>
      </c>
      <c r="O1694" s="2" t="s">
        <v>33</v>
      </c>
    </row>
    <row r="1695" spans="1:15" x14ac:dyDescent="0.35">
      <c r="A1695" s="4">
        <v>44310</v>
      </c>
      <c r="B1695" s="2" t="s">
        <v>18</v>
      </c>
      <c r="C1695" s="2" t="s">
        <v>114</v>
      </c>
      <c r="D1695" s="2" t="s">
        <v>5</v>
      </c>
      <c r="E1695" s="2" t="s">
        <v>57</v>
      </c>
      <c r="F1695" s="2" t="s">
        <v>4</v>
      </c>
      <c r="G1695" s="2" t="s">
        <v>52</v>
      </c>
      <c r="H1695" s="2">
        <v>1</v>
      </c>
      <c r="I1695" s="2">
        <v>10</v>
      </c>
      <c r="J1695" s="2" t="s">
        <v>122</v>
      </c>
      <c r="K1695" s="2" t="s">
        <v>73</v>
      </c>
      <c r="L1695" s="2" t="s">
        <v>11</v>
      </c>
      <c r="M1695" s="2">
        <v>2</v>
      </c>
      <c r="N1695" s="2" t="s">
        <v>12</v>
      </c>
      <c r="O1695" s="2" t="s">
        <v>34</v>
      </c>
    </row>
    <row r="1696" spans="1:15" x14ac:dyDescent="0.35">
      <c r="A1696" s="4">
        <v>44310</v>
      </c>
      <c r="B1696" s="2" t="s">
        <v>18</v>
      </c>
      <c r="C1696" s="2" t="s">
        <v>114</v>
      </c>
      <c r="D1696" s="2" t="s">
        <v>5</v>
      </c>
      <c r="E1696" s="2" t="s">
        <v>57</v>
      </c>
      <c r="F1696" s="2" t="s">
        <v>4</v>
      </c>
      <c r="G1696" s="2" t="s">
        <v>52</v>
      </c>
      <c r="H1696" s="2">
        <v>1</v>
      </c>
      <c r="I1696" s="2">
        <v>11</v>
      </c>
      <c r="J1696" s="2" t="s">
        <v>122</v>
      </c>
      <c r="K1696" s="2" t="s">
        <v>73</v>
      </c>
      <c r="L1696" s="2" t="s">
        <v>11</v>
      </c>
      <c r="M1696" s="2" t="s">
        <v>39</v>
      </c>
      <c r="N1696" s="2" t="s">
        <v>12</v>
      </c>
      <c r="O1696" s="2" t="s">
        <v>33</v>
      </c>
    </row>
    <row r="1697" spans="1:15" x14ac:dyDescent="0.35">
      <c r="A1697" s="4">
        <v>44310</v>
      </c>
      <c r="B1697" s="2" t="s">
        <v>18</v>
      </c>
      <c r="C1697" s="2" t="s">
        <v>114</v>
      </c>
      <c r="D1697" s="2" t="s">
        <v>5</v>
      </c>
      <c r="E1697" s="2" t="s">
        <v>57</v>
      </c>
      <c r="F1697" s="2" t="s">
        <v>4</v>
      </c>
      <c r="G1697" s="2" t="s">
        <v>52</v>
      </c>
      <c r="H1697" s="2">
        <v>1</v>
      </c>
      <c r="I1697" s="2">
        <v>12</v>
      </c>
      <c r="J1697" s="2" t="s">
        <v>122</v>
      </c>
      <c r="K1697" s="2" t="s">
        <v>73</v>
      </c>
      <c r="L1697" s="2" t="s">
        <v>11</v>
      </c>
      <c r="M1697" s="2">
        <v>2</v>
      </c>
      <c r="N1697" s="2" t="s">
        <v>12</v>
      </c>
      <c r="O1697" s="2" t="s">
        <v>35</v>
      </c>
    </row>
    <row r="1698" spans="1:15" x14ac:dyDescent="0.35">
      <c r="A1698" s="4">
        <v>44310</v>
      </c>
      <c r="B1698" s="2" t="s">
        <v>18</v>
      </c>
      <c r="C1698" s="2" t="s">
        <v>114</v>
      </c>
      <c r="D1698" s="2" t="s">
        <v>5</v>
      </c>
      <c r="E1698" s="2" t="s">
        <v>57</v>
      </c>
      <c r="F1698" s="2" t="s">
        <v>4</v>
      </c>
      <c r="G1698" s="2" t="s">
        <v>52</v>
      </c>
      <c r="H1698" s="2">
        <v>1</v>
      </c>
      <c r="I1698" s="2">
        <v>13</v>
      </c>
      <c r="J1698" s="2" t="s">
        <v>122</v>
      </c>
      <c r="K1698" s="2" t="s">
        <v>73</v>
      </c>
      <c r="L1698" s="2" t="s">
        <v>12</v>
      </c>
      <c r="M1698" s="2">
        <v>2</v>
      </c>
      <c r="N1698" s="2" t="s">
        <v>11</v>
      </c>
      <c r="O1698" s="2" t="s">
        <v>35</v>
      </c>
    </row>
    <row r="1699" spans="1:15" x14ac:dyDescent="0.35">
      <c r="A1699" s="4">
        <v>44310</v>
      </c>
      <c r="B1699" s="2" t="s">
        <v>18</v>
      </c>
      <c r="C1699" s="2" t="s">
        <v>114</v>
      </c>
      <c r="D1699" s="2" t="s">
        <v>5</v>
      </c>
      <c r="E1699" s="2" t="s">
        <v>57</v>
      </c>
      <c r="F1699" s="2" t="s">
        <v>4</v>
      </c>
      <c r="G1699" s="2" t="s">
        <v>52</v>
      </c>
      <c r="H1699" s="2">
        <v>1</v>
      </c>
      <c r="I1699" s="2">
        <v>14</v>
      </c>
      <c r="J1699" s="2" t="s">
        <v>122</v>
      </c>
      <c r="K1699" s="2" t="s">
        <v>73</v>
      </c>
      <c r="L1699" s="2" t="s">
        <v>12</v>
      </c>
      <c r="M1699" s="2" t="s">
        <v>39</v>
      </c>
      <c r="N1699" s="2" t="s">
        <v>11</v>
      </c>
      <c r="O1699" s="2" t="s">
        <v>33</v>
      </c>
    </row>
    <row r="1700" spans="1:15" x14ac:dyDescent="0.35">
      <c r="A1700" s="4">
        <v>44310</v>
      </c>
      <c r="B1700" s="2" t="s">
        <v>18</v>
      </c>
      <c r="C1700" s="2" t="s">
        <v>114</v>
      </c>
      <c r="D1700" s="2" t="s">
        <v>5</v>
      </c>
      <c r="E1700" s="2" t="s">
        <v>57</v>
      </c>
      <c r="F1700" s="2" t="s">
        <v>4</v>
      </c>
      <c r="G1700" s="2" t="s">
        <v>52</v>
      </c>
      <c r="H1700" s="2">
        <v>1</v>
      </c>
      <c r="I1700" s="2">
        <v>15</v>
      </c>
      <c r="J1700" s="2" t="s">
        <v>122</v>
      </c>
      <c r="K1700" s="2" t="s">
        <v>73</v>
      </c>
      <c r="L1700" s="2" t="s">
        <v>12</v>
      </c>
      <c r="M1700" s="2">
        <v>2</v>
      </c>
      <c r="N1700" s="2" t="s">
        <v>11</v>
      </c>
      <c r="O1700" s="2" t="s">
        <v>33</v>
      </c>
    </row>
    <row r="1701" spans="1:15" hidden="1" x14ac:dyDescent="0.35">
      <c r="A1701" s="4">
        <v>44310</v>
      </c>
      <c r="B1701" s="2" t="s">
        <v>18</v>
      </c>
      <c r="C1701" s="2" t="s">
        <v>114</v>
      </c>
      <c r="D1701" s="2" t="s">
        <v>5</v>
      </c>
      <c r="E1701" s="2" t="s">
        <v>57</v>
      </c>
      <c r="F1701" s="2" t="s">
        <v>4</v>
      </c>
      <c r="G1701" s="2" t="s">
        <v>52</v>
      </c>
      <c r="H1701" s="2">
        <v>1</v>
      </c>
      <c r="I1701" s="2">
        <v>16</v>
      </c>
      <c r="J1701" s="2" t="s">
        <v>122</v>
      </c>
      <c r="K1701" s="2" t="s">
        <v>73</v>
      </c>
      <c r="L1701" s="2" t="s">
        <v>12</v>
      </c>
      <c r="M1701" s="2">
        <v>2</v>
      </c>
      <c r="N1701" s="2" t="s">
        <v>40</v>
      </c>
      <c r="O1701" s="2" t="s">
        <v>40</v>
      </c>
    </row>
    <row r="1702" spans="1:15" x14ac:dyDescent="0.35">
      <c r="A1702" s="4">
        <v>44310</v>
      </c>
      <c r="B1702" s="2" t="s">
        <v>18</v>
      </c>
      <c r="C1702" s="2" t="s">
        <v>114</v>
      </c>
      <c r="D1702" s="2" t="s">
        <v>5</v>
      </c>
      <c r="E1702" s="2" t="s">
        <v>57</v>
      </c>
      <c r="F1702" s="2" t="s">
        <v>4</v>
      </c>
      <c r="G1702" s="2" t="s">
        <v>52</v>
      </c>
      <c r="H1702" s="2">
        <v>1</v>
      </c>
      <c r="I1702" s="2">
        <v>17</v>
      </c>
      <c r="J1702" s="2" t="s">
        <v>122</v>
      </c>
      <c r="K1702" s="2" t="s">
        <v>73</v>
      </c>
      <c r="L1702" s="2" t="s">
        <v>12</v>
      </c>
      <c r="M1702" s="2">
        <v>1</v>
      </c>
      <c r="N1702" s="2" t="s">
        <v>12</v>
      </c>
      <c r="O1702" s="2" t="s">
        <v>34</v>
      </c>
    </row>
    <row r="1703" spans="1:15" x14ac:dyDescent="0.35">
      <c r="A1703" s="4">
        <v>44310</v>
      </c>
      <c r="B1703" s="2" t="s">
        <v>18</v>
      </c>
      <c r="C1703" s="2" t="s">
        <v>114</v>
      </c>
      <c r="D1703" s="2" t="s">
        <v>5</v>
      </c>
      <c r="E1703" s="2" t="s">
        <v>57</v>
      </c>
      <c r="F1703" s="2" t="s">
        <v>4</v>
      </c>
      <c r="G1703" s="2" t="s">
        <v>52</v>
      </c>
      <c r="H1703" s="2">
        <v>1</v>
      </c>
      <c r="I1703" s="2">
        <v>18</v>
      </c>
      <c r="J1703" s="2" t="s">
        <v>122</v>
      </c>
      <c r="K1703" s="2" t="s">
        <v>73</v>
      </c>
      <c r="L1703" s="2" t="s">
        <v>11</v>
      </c>
      <c r="M1703" s="2">
        <v>2</v>
      </c>
      <c r="N1703" s="2" t="s">
        <v>11</v>
      </c>
      <c r="O1703" s="2" t="s">
        <v>33</v>
      </c>
    </row>
    <row r="1704" spans="1:15" x14ac:dyDescent="0.35">
      <c r="A1704" s="4">
        <v>44310</v>
      </c>
      <c r="B1704" s="2" t="s">
        <v>18</v>
      </c>
      <c r="C1704" s="2" t="s">
        <v>114</v>
      </c>
      <c r="D1704" s="2" t="s">
        <v>5</v>
      </c>
      <c r="E1704" s="2" t="s">
        <v>57</v>
      </c>
      <c r="F1704" s="2" t="s">
        <v>4</v>
      </c>
      <c r="G1704" s="2" t="s">
        <v>52</v>
      </c>
      <c r="H1704" s="2">
        <v>1</v>
      </c>
      <c r="I1704" s="2">
        <v>19</v>
      </c>
      <c r="J1704" s="2" t="s">
        <v>122</v>
      </c>
      <c r="K1704" s="2" t="s">
        <v>73</v>
      </c>
      <c r="L1704" s="2" t="s">
        <v>11</v>
      </c>
      <c r="M1704" s="2">
        <v>1</v>
      </c>
      <c r="N1704" s="2" t="s">
        <v>11</v>
      </c>
      <c r="O1704" s="2" t="s">
        <v>34</v>
      </c>
    </row>
    <row r="1705" spans="1:15" hidden="1" x14ac:dyDescent="0.35">
      <c r="A1705" s="4">
        <v>44310</v>
      </c>
      <c r="B1705" s="2" t="s">
        <v>18</v>
      </c>
      <c r="C1705" s="2" t="s">
        <v>114</v>
      </c>
      <c r="D1705" s="2" t="s">
        <v>5</v>
      </c>
      <c r="E1705" s="2" t="s">
        <v>57</v>
      </c>
      <c r="F1705" s="2" t="s">
        <v>4</v>
      </c>
      <c r="G1705" s="2" t="s">
        <v>52</v>
      </c>
      <c r="H1705" s="2">
        <v>1</v>
      </c>
      <c r="I1705" s="2">
        <v>20</v>
      </c>
      <c r="J1705" s="2" t="s">
        <v>122</v>
      </c>
      <c r="K1705" s="2" t="s">
        <v>73</v>
      </c>
      <c r="L1705" s="2" t="s">
        <v>11</v>
      </c>
      <c r="M1705" s="2">
        <v>2</v>
      </c>
      <c r="N1705" s="2" t="s">
        <v>40</v>
      </c>
      <c r="O1705" s="2" t="s">
        <v>40</v>
      </c>
    </row>
    <row r="1706" spans="1:15" x14ac:dyDescent="0.35">
      <c r="A1706" s="4">
        <v>44310</v>
      </c>
      <c r="B1706" s="2" t="s">
        <v>18</v>
      </c>
      <c r="C1706" s="2" t="s">
        <v>114</v>
      </c>
      <c r="D1706" s="2" t="s">
        <v>5</v>
      </c>
      <c r="E1706" s="2" t="s">
        <v>57</v>
      </c>
      <c r="F1706" s="2" t="s">
        <v>4</v>
      </c>
      <c r="G1706" s="2" t="s">
        <v>52</v>
      </c>
      <c r="H1706" s="2">
        <v>1</v>
      </c>
      <c r="I1706" s="2">
        <v>21</v>
      </c>
      <c r="J1706" s="2" t="s">
        <v>122</v>
      </c>
      <c r="K1706" s="2" t="s">
        <v>73</v>
      </c>
      <c r="L1706" s="2" t="s">
        <v>11</v>
      </c>
      <c r="M1706" s="2">
        <v>1</v>
      </c>
      <c r="N1706" s="2" t="s">
        <v>11</v>
      </c>
      <c r="O1706" s="2" t="s">
        <v>35</v>
      </c>
    </row>
    <row r="1707" spans="1:15" x14ac:dyDescent="0.35">
      <c r="A1707" s="4">
        <v>44310</v>
      </c>
      <c r="B1707" s="2" t="s">
        <v>18</v>
      </c>
      <c r="C1707" s="2" t="s">
        <v>114</v>
      </c>
      <c r="D1707" s="2" t="s">
        <v>5</v>
      </c>
      <c r="E1707" s="2" t="s">
        <v>57</v>
      </c>
      <c r="F1707" s="2" t="s">
        <v>4</v>
      </c>
      <c r="G1707" s="2" t="s">
        <v>52</v>
      </c>
      <c r="H1707" s="2">
        <v>1</v>
      </c>
      <c r="I1707" s="2">
        <v>22</v>
      </c>
      <c r="J1707" s="2" t="s">
        <v>122</v>
      </c>
      <c r="K1707" s="2" t="s">
        <v>73</v>
      </c>
      <c r="L1707" s="2" t="s">
        <v>11</v>
      </c>
      <c r="M1707" s="2">
        <v>1</v>
      </c>
      <c r="N1707" s="2" t="s">
        <v>11</v>
      </c>
      <c r="O1707" s="2" t="s">
        <v>35</v>
      </c>
    </row>
    <row r="1708" spans="1:15" x14ac:dyDescent="0.35">
      <c r="A1708" s="4">
        <v>44310</v>
      </c>
      <c r="B1708" s="2" t="s">
        <v>18</v>
      </c>
      <c r="C1708" s="2" t="s">
        <v>114</v>
      </c>
      <c r="D1708" s="2" t="s">
        <v>5</v>
      </c>
      <c r="E1708" s="2" t="s">
        <v>57</v>
      </c>
      <c r="F1708" s="2" t="s">
        <v>4</v>
      </c>
      <c r="G1708" s="2" t="s">
        <v>52</v>
      </c>
      <c r="H1708" s="2">
        <v>1</v>
      </c>
      <c r="I1708" s="2">
        <v>23</v>
      </c>
      <c r="J1708" s="2" t="s">
        <v>122</v>
      </c>
      <c r="K1708" s="2" t="s">
        <v>73</v>
      </c>
      <c r="L1708" s="2" t="s">
        <v>12</v>
      </c>
      <c r="M1708" s="2">
        <v>1</v>
      </c>
      <c r="N1708" s="2" t="s">
        <v>11</v>
      </c>
      <c r="O1708" s="2" t="s">
        <v>34</v>
      </c>
    </row>
    <row r="1709" spans="1:15" x14ac:dyDescent="0.35">
      <c r="A1709" s="4">
        <v>44310</v>
      </c>
      <c r="B1709" s="2" t="s">
        <v>18</v>
      </c>
      <c r="C1709" s="2" t="s">
        <v>114</v>
      </c>
      <c r="D1709" s="2" t="s">
        <v>5</v>
      </c>
      <c r="E1709" s="2" t="s">
        <v>57</v>
      </c>
      <c r="F1709" s="2" t="s">
        <v>4</v>
      </c>
      <c r="G1709" s="2" t="s">
        <v>52</v>
      </c>
      <c r="H1709" s="2">
        <v>2</v>
      </c>
      <c r="I1709" s="2">
        <v>25</v>
      </c>
      <c r="J1709" s="2" t="s">
        <v>122</v>
      </c>
      <c r="K1709" s="2" t="s">
        <v>73</v>
      </c>
      <c r="L1709" s="2" t="s">
        <v>12</v>
      </c>
      <c r="M1709" s="2">
        <v>1</v>
      </c>
      <c r="N1709" s="2" t="s">
        <v>12</v>
      </c>
      <c r="O1709" s="2" t="s">
        <v>33</v>
      </c>
    </row>
    <row r="1710" spans="1:15" x14ac:dyDescent="0.35">
      <c r="A1710" s="4">
        <v>44310</v>
      </c>
      <c r="B1710" s="2" t="s">
        <v>18</v>
      </c>
      <c r="C1710" s="2" t="s">
        <v>114</v>
      </c>
      <c r="D1710" s="2" t="s">
        <v>5</v>
      </c>
      <c r="E1710" s="2" t="s">
        <v>57</v>
      </c>
      <c r="F1710" s="2" t="s">
        <v>4</v>
      </c>
      <c r="G1710" s="2" t="s">
        <v>52</v>
      </c>
      <c r="H1710" s="2">
        <v>2</v>
      </c>
      <c r="I1710" s="2">
        <v>26</v>
      </c>
      <c r="J1710" s="2" t="s">
        <v>122</v>
      </c>
      <c r="K1710" s="2" t="s">
        <v>73</v>
      </c>
      <c r="L1710" s="2" t="s">
        <v>12</v>
      </c>
      <c r="M1710" s="2">
        <v>2</v>
      </c>
      <c r="N1710" s="2" t="s">
        <v>11</v>
      </c>
      <c r="O1710" s="2" t="s">
        <v>35</v>
      </c>
    </row>
    <row r="1711" spans="1:15" x14ac:dyDescent="0.35">
      <c r="A1711" s="4">
        <v>44310</v>
      </c>
      <c r="B1711" s="2" t="s">
        <v>18</v>
      </c>
      <c r="C1711" s="2" t="s">
        <v>114</v>
      </c>
      <c r="D1711" s="2" t="s">
        <v>5</v>
      </c>
      <c r="E1711" s="2" t="s">
        <v>57</v>
      </c>
      <c r="F1711" s="2" t="s">
        <v>4</v>
      </c>
      <c r="G1711" s="2" t="s">
        <v>52</v>
      </c>
      <c r="H1711" s="2">
        <v>2</v>
      </c>
      <c r="I1711" s="2">
        <v>27</v>
      </c>
      <c r="J1711" s="2" t="s">
        <v>122</v>
      </c>
      <c r="K1711" s="2" t="s">
        <v>73</v>
      </c>
      <c r="L1711" s="2" t="s">
        <v>12</v>
      </c>
      <c r="M1711" s="2">
        <v>2</v>
      </c>
      <c r="N1711" s="2" t="s">
        <v>12</v>
      </c>
      <c r="O1711" s="2" t="s">
        <v>33</v>
      </c>
    </row>
    <row r="1712" spans="1:15" x14ac:dyDescent="0.35">
      <c r="A1712" s="4">
        <v>44310</v>
      </c>
      <c r="B1712" s="2" t="s">
        <v>18</v>
      </c>
      <c r="C1712" s="2" t="s">
        <v>114</v>
      </c>
      <c r="D1712" s="2" t="s">
        <v>5</v>
      </c>
      <c r="E1712" s="2" t="s">
        <v>57</v>
      </c>
      <c r="F1712" s="2" t="s">
        <v>4</v>
      </c>
      <c r="G1712" s="2" t="s">
        <v>52</v>
      </c>
      <c r="H1712" s="2">
        <v>2</v>
      </c>
      <c r="I1712" s="2">
        <v>28</v>
      </c>
      <c r="J1712" s="2" t="s">
        <v>122</v>
      </c>
      <c r="K1712" s="2" t="s">
        <v>73</v>
      </c>
      <c r="L1712" s="2" t="s">
        <v>12</v>
      </c>
      <c r="M1712" s="2">
        <v>2</v>
      </c>
      <c r="N1712" s="2" t="s">
        <v>11</v>
      </c>
      <c r="O1712" s="2" t="s">
        <v>35</v>
      </c>
    </row>
    <row r="1713" spans="1:15" x14ac:dyDescent="0.35">
      <c r="A1713" s="4">
        <v>44310</v>
      </c>
      <c r="B1713" s="2" t="s">
        <v>18</v>
      </c>
      <c r="C1713" s="2" t="s">
        <v>114</v>
      </c>
      <c r="D1713" s="2" t="s">
        <v>5</v>
      </c>
      <c r="E1713" s="2" t="s">
        <v>57</v>
      </c>
      <c r="F1713" s="2" t="s">
        <v>4</v>
      </c>
      <c r="G1713" s="2" t="s">
        <v>52</v>
      </c>
      <c r="H1713" s="2">
        <v>2</v>
      </c>
      <c r="I1713" s="2">
        <v>29</v>
      </c>
      <c r="J1713" s="2" t="s">
        <v>122</v>
      </c>
      <c r="K1713" s="2" t="s">
        <v>73</v>
      </c>
      <c r="L1713" s="2" t="s">
        <v>11</v>
      </c>
      <c r="M1713" s="2">
        <v>2</v>
      </c>
      <c r="N1713" s="2" t="s">
        <v>11</v>
      </c>
      <c r="O1713" s="2" t="s">
        <v>35</v>
      </c>
    </row>
    <row r="1714" spans="1:15" x14ac:dyDescent="0.35">
      <c r="A1714" s="4">
        <v>44310</v>
      </c>
      <c r="B1714" s="2" t="s">
        <v>18</v>
      </c>
      <c r="C1714" s="2" t="s">
        <v>114</v>
      </c>
      <c r="D1714" s="2" t="s">
        <v>5</v>
      </c>
      <c r="E1714" s="2" t="s">
        <v>57</v>
      </c>
      <c r="F1714" s="2" t="s">
        <v>4</v>
      </c>
      <c r="G1714" s="2" t="s">
        <v>52</v>
      </c>
      <c r="H1714" s="2">
        <v>2</v>
      </c>
      <c r="I1714" s="2">
        <v>30</v>
      </c>
      <c r="J1714" s="2" t="s">
        <v>122</v>
      </c>
      <c r="K1714" s="2" t="s">
        <v>73</v>
      </c>
      <c r="L1714" s="2" t="s">
        <v>11</v>
      </c>
      <c r="M1714" s="2">
        <v>2</v>
      </c>
      <c r="N1714" s="2" t="s">
        <v>11</v>
      </c>
      <c r="O1714" s="2" t="s">
        <v>35</v>
      </c>
    </row>
    <row r="1715" spans="1:15" x14ac:dyDescent="0.35">
      <c r="A1715" s="4">
        <v>44310</v>
      </c>
      <c r="B1715" s="2" t="s">
        <v>18</v>
      </c>
      <c r="C1715" s="2" t="s">
        <v>114</v>
      </c>
      <c r="D1715" s="2" t="s">
        <v>5</v>
      </c>
      <c r="E1715" s="2" t="s">
        <v>57</v>
      </c>
      <c r="F1715" s="2" t="s">
        <v>4</v>
      </c>
      <c r="G1715" s="2" t="s">
        <v>52</v>
      </c>
      <c r="H1715" s="2">
        <v>2</v>
      </c>
      <c r="I1715" s="2">
        <v>31</v>
      </c>
      <c r="J1715" s="2" t="s">
        <v>122</v>
      </c>
      <c r="K1715" s="2" t="s">
        <v>73</v>
      </c>
      <c r="L1715" s="2" t="s">
        <v>11</v>
      </c>
      <c r="M1715" s="2">
        <v>1</v>
      </c>
      <c r="N1715" s="2" t="s">
        <v>11</v>
      </c>
      <c r="O1715" s="2" t="s">
        <v>34</v>
      </c>
    </row>
    <row r="1716" spans="1:15" hidden="1" x14ac:dyDescent="0.35">
      <c r="A1716" s="4">
        <v>44310</v>
      </c>
      <c r="B1716" s="2" t="s">
        <v>18</v>
      </c>
      <c r="C1716" s="2" t="s">
        <v>114</v>
      </c>
      <c r="D1716" s="2" t="s">
        <v>5</v>
      </c>
      <c r="E1716" s="2" t="s">
        <v>57</v>
      </c>
      <c r="F1716" s="2" t="s">
        <v>4</v>
      </c>
      <c r="G1716" s="2" t="s">
        <v>52</v>
      </c>
      <c r="H1716" s="2">
        <v>2</v>
      </c>
      <c r="I1716" s="2">
        <v>32</v>
      </c>
      <c r="J1716" s="2" t="s">
        <v>122</v>
      </c>
      <c r="K1716" s="2" t="s">
        <v>73</v>
      </c>
      <c r="L1716" s="2" t="s">
        <v>11</v>
      </c>
      <c r="M1716" s="2">
        <v>2</v>
      </c>
      <c r="N1716" s="2" t="s">
        <v>40</v>
      </c>
      <c r="O1716" s="2" t="s">
        <v>40</v>
      </c>
    </row>
    <row r="1717" spans="1:15" x14ac:dyDescent="0.35">
      <c r="A1717" s="4">
        <v>44310</v>
      </c>
      <c r="B1717" s="2" t="s">
        <v>18</v>
      </c>
      <c r="C1717" s="2" t="s">
        <v>114</v>
      </c>
      <c r="D1717" s="2" t="s">
        <v>5</v>
      </c>
      <c r="E1717" s="2" t="s">
        <v>57</v>
      </c>
      <c r="F1717" s="2" t="s">
        <v>4</v>
      </c>
      <c r="G1717" s="2" t="s">
        <v>52</v>
      </c>
      <c r="H1717" s="2">
        <v>2</v>
      </c>
      <c r="I1717" s="2">
        <v>33</v>
      </c>
      <c r="J1717" s="2" t="s">
        <v>122</v>
      </c>
      <c r="K1717" s="2" t="s">
        <v>73</v>
      </c>
      <c r="L1717" s="2" t="s">
        <v>11</v>
      </c>
      <c r="M1717" s="2">
        <v>2</v>
      </c>
      <c r="N1717" s="2" t="s">
        <v>12</v>
      </c>
      <c r="O1717" s="2" t="s">
        <v>35</v>
      </c>
    </row>
    <row r="1718" spans="1:15" x14ac:dyDescent="0.35">
      <c r="A1718" s="4">
        <v>44310</v>
      </c>
      <c r="B1718" s="2" t="s">
        <v>18</v>
      </c>
      <c r="C1718" s="2" t="s">
        <v>114</v>
      </c>
      <c r="D1718" s="2" t="s">
        <v>5</v>
      </c>
      <c r="E1718" s="2" t="s">
        <v>57</v>
      </c>
      <c r="F1718" s="2" t="s">
        <v>4</v>
      </c>
      <c r="G1718" s="2" t="s">
        <v>52</v>
      </c>
      <c r="H1718" s="2">
        <v>2</v>
      </c>
      <c r="I1718" s="2">
        <v>34</v>
      </c>
      <c r="J1718" s="2" t="s">
        <v>122</v>
      </c>
      <c r="K1718" s="2" t="s">
        <v>73</v>
      </c>
      <c r="L1718" s="2" t="s">
        <v>12</v>
      </c>
      <c r="M1718" s="2">
        <v>2</v>
      </c>
      <c r="N1718" s="2" t="s">
        <v>11</v>
      </c>
      <c r="O1718" s="2" t="s">
        <v>34</v>
      </c>
    </row>
    <row r="1719" spans="1:15" x14ac:dyDescent="0.35">
      <c r="A1719" s="4">
        <v>44310</v>
      </c>
      <c r="B1719" s="2" t="s">
        <v>18</v>
      </c>
      <c r="C1719" s="2" t="s">
        <v>114</v>
      </c>
      <c r="D1719" s="2" t="s">
        <v>5</v>
      </c>
      <c r="E1719" s="2" t="s">
        <v>57</v>
      </c>
      <c r="F1719" s="2" t="s">
        <v>4</v>
      </c>
      <c r="G1719" s="2" t="s">
        <v>52</v>
      </c>
      <c r="H1719" s="2">
        <v>2</v>
      </c>
      <c r="I1719" s="2">
        <v>35</v>
      </c>
      <c r="J1719" s="2" t="s">
        <v>122</v>
      </c>
      <c r="K1719" s="2" t="s">
        <v>73</v>
      </c>
      <c r="L1719" s="2" t="s">
        <v>12</v>
      </c>
      <c r="M1719" s="2">
        <v>1</v>
      </c>
      <c r="N1719" s="2" t="s">
        <v>11</v>
      </c>
      <c r="O1719" s="2" t="s">
        <v>35</v>
      </c>
    </row>
    <row r="1720" spans="1:15" x14ac:dyDescent="0.35">
      <c r="A1720" s="4">
        <v>44310</v>
      </c>
      <c r="B1720" s="2" t="s">
        <v>18</v>
      </c>
      <c r="C1720" s="2" t="s">
        <v>114</v>
      </c>
      <c r="D1720" s="2" t="s">
        <v>5</v>
      </c>
      <c r="E1720" s="2" t="s">
        <v>57</v>
      </c>
      <c r="F1720" s="2" t="s">
        <v>4</v>
      </c>
      <c r="G1720" s="2" t="s">
        <v>52</v>
      </c>
      <c r="H1720" s="2">
        <v>2</v>
      </c>
      <c r="I1720" s="2">
        <v>36</v>
      </c>
      <c r="J1720" s="2" t="s">
        <v>122</v>
      </c>
      <c r="K1720" s="2" t="s">
        <v>73</v>
      </c>
      <c r="L1720" s="2" t="s">
        <v>12</v>
      </c>
      <c r="M1720" s="2" t="s">
        <v>39</v>
      </c>
      <c r="N1720" s="2" t="s">
        <v>11</v>
      </c>
      <c r="O1720" s="2" t="s">
        <v>33</v>
      </c>
    </row>
    <row r="1721" spans="1:15" x14ac:dyDescent="0.35">
      <c r="A1721" s="4">
        <v>44310</v>
      </c>
      <c r="B1721" s="2" t="s">
        <v>18</v>
      </c>
      <c r="C1721" s="2" t="s">
        <v>114</v>
      </c>
      <c r="D1721" s="2" t="s">
        <v>5</v>
      </c>
      <c r="E1721" s="2" t="s">
        <v>57</v>
      </c>
      <c r="F1721" s="2" t="s">
        <v>4</v>
      </c>
      <c r="G1721" s="2" t="s">
        <v>52</v>
      </c>
      <c r="H1721" s="2">
        <v>2</v>
      </c>
      <c r="I1721" s="2">
        <v>37</v>
      </c>
      <c r="J1721" s="2" t="s">
        <v>122</v>
      </c>
      <c r="K1721" s="2" t="s">
        <v>73</v>
      </c>
      <c r="L1721" s="2" t="s">
        <v>12</v>
      </c>
      <c r="M1721" s="2">
        <v>2</v>
      </c>
      <c r="N1721" s="2" t="s">
        <v>12</v>
      </c>
      <c r="O1721" s="2" t="s">
        <v>33</v>
      </c>
    </row>
    <row r="1722" spans="1:15" x14ac:dyDescent="0.35">
      <c r="A1722" s="4">
        <v>44310</v>
      </c>
      <c r="B1722" s="2" t="s">
        <v>18</v>
      </c>
      <c r="C1722" s="2" t="s">
        <v>114</v>
      </c>
      <c r="D1722" s="2" t="s">
        <v>5</v>
      </c>
      <c r="E1722" s="2" t="s">
        <v>57</v>
      </c>
      <c r="F1722" s="2" t="s">
        <v>4</v>
      </c>
      <c r="G1722" s="2" t="s">
        <v>52</v>
      </c>
      <c r="H1722" s="2">
        <v>2</v>
      </c>
      <c r="I1722" s="2">
        <v>38</v>
      </c>
      <c r="J1722" s="2" t="s">
        <v>122</v>
      </c>
      <c r="K1722" s="2" t="s">
        <v>73</v>
      </c>
      <c r="L1722" s="2" t="s">
        <v>11</v>
      </c>
      <c r="M1722" s="2" t="s">
        <v>39</v>
      </c>
      <c r="N1722" s="2" t="s">
        <v>12</v>
      </c>
      <c r="O1722" s="2" t="s">
        <v>33</v>
      </c>
    </row>
    <row r="1723" spans="1:15" x14ac:dyDescent="0.35">
      <c r="A1723" s="4">
        <v>44310</v>
      </c>
      <c r="B1723" s="2" t="s">
        <v>18</v>
      </c>
      <c r="C1723" s="2" t="s">
        <v>114</v>
      </c>
      <c r="D1723" s="2" t="s">
        <v>5</v>
      </c>
      <c r="E1723" s="2" t="s">
        <v>57</v>
      </c>
      <c r="F1723" s="2" t="s">
        <v>4</v>
      </c>
      <c r="G1723" s="2" t="s">
        <v>52</v>
      </c>
      <c r="H1723" s="2">
        <v>2</v>
      </c>
      <c r="I1723" s="2">
        <v>39</v>
      </c>
      <c r="J1723" s="2" t="s">
        <v>122</v>
      </c>
      <c r="K1723" s="2" t="s">
        <v>73</v>
      </c>
      <c r="L1723" s="2" t="s">
        <v>11</v>
      </c>
      <c r="M1723" s="2">
        <v>1</v>
      </c>
      <c r="N1723" s="2" t="s">
        <v>11</v>
      </c>
      <c r="O1723" s="2" t="s">
        <v>34</v>
      </c>
    </row>
    <row r="1724" spans="1:15" x14ac:dyDescent="0.35">
      <c r="A1724" s="4">
        <v>44310</v>
      </c>
      <c r="B1724" s="2" t="s">
        <v>18</v>
      </c>
      <c r="C1724" s="2" t="s">
        <v>114</v>
      </c>
      <c r="D1724" s="2" t="s">
        <v>5</v>
      </c>
      <c r="E1724" s="2" t="s">
        <v>57</v>
      </c>
      <c r="F1724" s="2" t="s">
        <v>4</v>
      </c>
      <c r="G1724" s="2" t="s">
        <v>52</v>
      </c>
      <c r="H1724" s="2">
        <v>2</v>
      </c>
      <c r="I1724" s="2">
        <v>40</v>
      </c>
      <c r="J1724" s="2" t="s">
        <v>122</v>
      </c>
      <c r="K1724" s="2" t="s">
        <v>73</v>
      </c>
      <c r="L1724" s="2" t="s">
        <v>11</v>
      </c>
      <c r="M1724" s="2">
        <v>2</v>
      </c>
      <c r="N1724" s="2" t="s">
        <v>12</v>
      </c>
      <c r="O1724" s="2" t="s">
        <v>33</v>
      </c>
    </row>
    <row r="1725" spans="1:15" x14ac:dyDescent="0.35">
      <c r="A1725" s="4">
        <v>44310</v>
      </c>
      <c r="B1725" s="2" t="s">
        <v>18</v>
      </c>
      <c r="C1725" s="2" t="s">
        <v>114</v>
      </c>
      <c r="D1725" s="2" t="s">
        <v>5</v>
      </c>
      <c r="E1725" s="2" t="s">
        <v>57</v>
      </c>
      <c r="F1725" s="2" t="s">
        <v>4</v>
      </c>
      <c r="G1725" s="2" t="s">
        <v>52</v>
      </c>
      <c r="H1725" s="2">
        <v>2</v>
      </c>
      <c r="I1725" s="2">
        <v>41</v>
      </c>
      <c r="J1725" s="2" t="s">
        <v>122</v>
      </c>
      <c r="K1725" s="2" t="s">
        <v>73</v>
      </c>
      <c r="L1725" s="2" t="s">
        <v>11</v>
      </c>
      <c r="M1725" s="2">
        <v>1</v>
      </c>
      <c r="N1725" s="2" t="s">
        <v>11</v>
      </c>
      <c r="O1725" s="2" t="s">
        <v>34</v>
      </c>
    </row>
    <row r="1726" spans="1:15" x14ac:dyDescent="0.35">
      <c r="A1726" s="4">
        <v>44310</v>
      </c>
      <c r="B1726" s="2" t="s">
        <v>18</v>
      </c>
      <c r="C1726" s="2" t="s">
        <v>114</v>
      </c>
      <c r="D1726" s="2" t="s">
        <v>5</v>
      </c>
      <c r="E1726" s="2" t="s">
        <v>57</v>
      </c>
      <c r="F1726" s="2" t="s">
        <v>4</v>
      </c>
      <c r="G1726" s="2" t="s">
        <v>52</v>
      </c>
      <c r="H1726" s="2">
        <v>2</v>
      </c>
      <c r="I1726" s="2">
        <v>42</v>
      </c>
      <c r="J1726" s="2" t="s">
        <v>122</v>
      </c>
      <c r="K1726" s="2" t="s">
        <v>73</v>
      </c>
      <c r="L1726" s="2" t="s">
        <v>12</v>
      </c>
      <c r="M1726" s="2" t="s">
        <v>39</v>
      </c>
      <c r="N1726" s="2" t="s">
        <v>11</v>
      </c>
      <c r="O1726" s="2" t="s">
        <v>33</v>
      </c>
    </row>
    <row r="1727" spans="1:15" x14ac:dyDescent="0.35">
      <c r="A1727" s="4">
        <v>44310</v>
      </c>
      <c r="B1727" s="2" t="s">
        <v>18</v>
      </c>
      <c r="C1727" s="2" t="s">
        <v>114</v>
      </c>
      <c r="D1727" s="2" t="s">
        <v>5</v>
      </c>
      <c r="E1727" s="2" t="s">
        <v>57</v>
      </c>
      <c r="F1727" s="2" t="s">
        <v>4</v>
      </c>
      <c r="G1727" s="2" t="s">
        <v>52</v>
      </c>
      <c r="H1727" s="2">
        <v>2</v>
      </c>
      <c r="I1727" s="2">
        <v>43</v>
      </c>
      <c r="J1727" s="2" t="s">
        <v>122</v>
      </c>
      <c r="K1727" s="2" t="s">
        <v>73</v>
      </c>
      <c r="L1727" s="2" t="s">
        <v>12</v>
      </c>
      <c r="M1727" s="2">
        <v>1</v>
      </c>
      <c r="N1727" s="2" t="s">
        <v>11</v>
      </c>
      <c r="O1727" s="2" t="s">
        <v>35</v>
      </c>
    </row>
    <row r="1728" spans="1:15" x14ac:dyDescent="0.35">
      <c r="A1728" s="4">
        <v>44310</v>
      </c>
      <c r="B1728" s="2" t="s">
        <v>18</v>
      </c>
      <c r="C1728" s="2" t="s">
        <v>114</v>
      </c>
      <c r="D1728" s="2" t="s">
        <v>5</v>
      </c>
      <c r="E1728" s="2" t="s">
        <v>57</v>
      </c>
      <c r="F1728" s="2" t="s">
        <v>4</v>
      </c>
      <c r="G1728" s="2" t="s">
        <v>52</v>
      </c>
      <c r="H1728" s="2">
        <v>1</v>
      </c>
      <c r="I1728" s="2">
        <v>1</v>
      </c>
      <c r="J1728" s="2" t="s">
        <v>85</v>
      </c>
      <c r="K1728" s="2" t="s">
        <v>81</v>
      </c>
      <c r="L1728" s="2" t="s">
        <v>11</v>
      </c>
      <c r="M1728" s="2">
        <v>1</v>
      </c>
      <c r="N1728" s="2" t="s">
        <v>11</v>
      </c>
      <c r="O1728" s="2" t="s">
        <v>33</v>
      </c>
    </row>
    <row r="1729" spans="1:15" x14ac:dyDescent="0.35">
      <c r="A1729" s="4">
        <v>44310</v>
      </c>
      <c r="B1729" s="2" t="s">
        <v>18</v>
      </c>
      <c r="C1729" s="2" t="s">
        <v>114</v>
      </c>
      <c r="D1729" s="2" t="s">
        <v>5</v>
      </c>
      <c r="E1729" s="2" t="s">
        <v>57</v>
      </c>
      <c r="F1729" s="2" t="s">
        <v>4</v>
      </c>
      <c r="G1729" s="2" t="s">
        <v>52</v>
      </c>
      <c r="H1729" s="2">
        <v>1</v>
      </c>
      <c r="I1729" s="2">
        <v>2</v>
      </c>
      <c r="J1729" s="2" t="s">
        <v>85</v>
      </c>
      <c r="K1729" s="2" t="s">
        <v>81</v>
      </c>
      <c r="L1729" s="2" t="s">
        <v>11</v>
      </c>
      <c r="M1729" s="2">
        <v>1</v>
      </c>
      <c r="N1729" s="2" t="s">
        <v>12</v>
      </c>
      <c r="O1729" s="2" t="s">
        <v>35</v>
      </c>
    </row>
    <row r="1730" spans="1:15" x14ac:dyDescent="0.35">
      <c r="A1730" s="4">
        <v>44310</v>
      </c>
      <c r="B1730" s="2" t="s">
        <v>18</v>
      </c>
      <c r="C1730" s="2" t="s">
        <v>114</v>
      </c>
      <c r="D1730" s="2" t="s">
        <v>5</v>
      </c>
      <c r="E1730" s="2" t="s">
        <v>57</v>
      </c>
      <c r="F1730" s="2" t="s">
        <v>4</v>
      </c>
      <c r="G1730" s="2" t="s">
        <v>52</v>
      </c>
      <c r="H1730" s="2">
        <v>1</v>
      </c>
      <c r="I1730" s="2">
        <v>3</v>
      </c>
      <c r="J1730" s="2" t="s">
        <v>85</v>
      </c>
      <c r="K1730" s="2" t="s">
        <v>81</v>
      </c>
      <c r="L1730" s="2" t="s">
        <v>11</v>
      </c>
      <c r="M1730" s="2">
        <v>1</v>
      </c>
      <c r="N1730" s="2" t="s">
        <v>12</v>
      </c>
      <c r="O1730" s="2" t="s">
        <v>35</v>
      </c>
    </row>
    <row r="1731" spans="1:15" x14ac:dyDescent="0.35">
      <c r="A1731" s="4">
        <v>44310</v>
      </c>
      <c r="B1731" s="2" t="s">
        <v>18</v>
      </c>
      <c r="C1731" s="2" t="s">
        <v>114</v>
      </c>
      <c r="D1731" s="2" t="s">
        <v>5</v>
      </c>
      <c r="E1731" s="2" t="s">
        <v>57</v>
      </c>
      <c r="F1731" s="2" t="s">
        <v>4</v>
      </c>
      <c r="G1731" s="2" t="s">
        <v>52</v>
      </c>
      <c r="H1731" s="2">
        <v>1</v>
      </c>
      <c r="I1731" s="2">
        <v>4</v>
      </c>
      <c r="J1731" s="2" t="s">
        <v>85</v>
      </c>
      <c r="K1731" s="2" t="s">
        <v>81</v>
      </c>
      <c r="L1731" s="2" t="s">
        <v>11</v>
      </c>
      <c r="M1731" s="2">
        <v>1</v>
      </c>
      <c r="N1731" s="2" t="s">
        <v>11</v>
      </c>
      <c r="O1731" s="2" t="s">
        <v>34</v>
      </c>
    </row>
    <row r="1732" spans="1:15" x14ac:dyDescent="0.35">
      <c r="A1732" s="4">
        <v>44310</v>
      </c>
      <c r="B1732" s="2" t="s">
        <v>18</v>
      </c>
      <c r="C1732" s="2" t="s">
        <v>114</v>
      </c>
      <c r="D1732" s="2" t="s">
        <v>5</v>
      </c>
      <c r="E1732" s="2" t="s">
        <v>57</v>
      </c>
      <c r="F1732" s="2" t="s">
        <v>4</v>
      </c>
      <c r="G1732" s="2" t="s">
        <v>52</v>
      </c>
      <c r="H1732" s="2">
        <v>1</v>
      </c>
      <c r="I1732" s="2">
        <v>5</v>
      </c>
      <c r="J1732" s="2" t="s">
        <v>85</v>
      </c>
      <c r="K1732" s="2" t="s">
        <v>81</v>
      </c>
      <c r="L1732" s="2" t="s">
        <v>12</v>
      </c>
      <c r="M1732" s="2" t="s">
        <v>39</v>
      </c>
      <c r="N1732" s="2" t="s">
        <v>11</v>
      </c>
      <c r="O1732" s="2" t="s">
        <v>33</v>
      </c>
    </row>
    <row r="1733" spans="1:15" x14ac:dyDescent="0.35">
      <c r="A1733" s="4">
        <v>44310</v>
      </c>
      <c r="B1733" s="2" t="s">
        <v>18</v>
      </c>
      <c r="C1733" s="2" t="s">
        <v>114</v>
      </c>
      <c r="D1733" s="2" t="s">
        <v>5</v>
      </c>
      <c r="E1733" s="2" t="s">
        <v>57</v>
      </c>
      <c r="F1733" s="2" t="s">
        <v>4</v>
      </c>
      <c r="G1733" s="2" t="s">
        <v>52</v>
      </c>
      <c r="H1733" s="2">
        <v>1</v>
      </c>
      <c r="I1733" s="2">
        <v>6</v>
      </c>
      <c r="J1733" s="2" t="s">
        <v>85</v>
      </c>
      <c r="K1733" s="2" t="s">
        <v>81</v>
      </c>
      <c r="L1733" s="2" t="s">
        <v>12</v>
      </c>
      <c r="M1733" s="2">
        <v>1</v>
      </c>
      <c r="N1733" s="2" t="s">
        <v>11</v>
      </c>
      <c r="O1733" s="2" t="s">
        <v>33</v>
      </c>
    </row>
    <row r="1734" spans="1:15" x14ac:dyDescent="0.35">
      <c r="A1734" s="4">
        <v>44310</v>
      </c>
      <c r="B1734" s="2" t="s">
        <v>18</v>
      </c>
      <c r="C1734" s="2" t="s">
        <v>114</v>
      </c>
      <c r="D1734" s="2" t="s">
        <v>5</v>
      </c>
      <c r="E1734" s="2" t="s">
        <v>57</v>
      </c>
      <c r="F1734" s="2" t="s">
        <v>4</v>
      </c>
      <c r="G1734" s="2" t="s">
        <v>52</v>
      </c>
      <c r="H1734" s="2">
        <v>1</v>
      </c>
      <c r="I1734" s="2">
        <v>7</v>
      </c>
      <c r="J1734" s="2" t="s">
        <v>85</v>
      </c>
      <c r="K1734" s="2" t="s">
        <v>81</v>
      </c>
      <c r="L1734" s="2" t="s">
        <v>12</v>
      </c>
      <c r="M1734" s="2">
        <v>1</v>
      </c>
      <c r="N1734" s="2" t="s">
        <v>12</v>
      </c>
      <c r="O1734" s="2" t="s">
        <v>35</v>
      </c>
    </row>
    <row r="1735" spans="1:15" x14ac:dyDescent="0.35">
      <c r="A1735" s="4">
        <v>44310</v>
      </c>
      <c r="B1735" s="2" t="s">
        <v>18</v>
      </c>
      <c r="C1735" s="2" t="s">
        <v>114</v>
      </c>
      <c r="D1735" s="2" t="s">
        <v>5</v>
      </c>
      <c r="E1735" s="2" t="s">
        <v>57</v>
      </c>
      <c r="F1735" s="2" t="s">
        <v>4</v>
      </c>
      <c r="G1735" s="2" t="s">
        <v>52</v>
      </c>
      <c r="H1735" s="2">
        <v>1</v>
      </c>
      <c r="I1735" s="2">
        <v>8</v>
      </c>
      <c r="J1735" s="2" t="s">
        <v>85</v>
      </c>
      <c r="K1735" s="2" t="s">
        <v>81</v>
      </c>
      <c r="L1735" s="2" t="s">
        <v>12</v>
      </c>
      <c r="M1735" s="2">
        <v>2</v>
      </c>
      <c r="N1735" s="2" t="s">
        <v>11</v>
      </c>
      <c r="O1735" s="2" t="s">
        <v>34</v>
      </c>
    </row>
    <row r="1736" spans="1:15" x14ac:dyDescent="0.35">
      <c r="A1736" s="4">
        <v>44310</v>
      </c>
      <c r="B1736" s="2" t="s">
        <v>18</v>
      </c>
      <c r="C1736" s="2" t="s">
        <v>114</v>
      </c>
      <c r="D1736" s="2" t="s">
        <v>5</v>
      </c>
      <c r="E1736" s="2" t="s">
        <v>57</v>
      </c>
      <c r="F1736" s="2" t="s">
        <v>4</v>
      </c>
      <c r="G1736" s="2" t="s">
        <v>52</v>
      </c>
      <c r="H1736" s="2">
        <v>1</v>
      </c>
      <c r="I1736" s="2">
        <v>9</v>
      </c>
      <c r="J1736" s="2" t="s">
        <v>85</v>
      </c>
      <c r="K1736" s="2" t="s">
        <v>81</v>
      </c>
      <c r="L1736" s="2" t="s">
        <v>11</v>
      </c>
      <c r="M1736" s="2">
        <v>1</v>
      </c>
      <c r="N1736" s="2" t="s">
        <v>11</v>
      </c>
      <c r="O1736" s="2" t="s">
        <v>33</v>
      </c>
    </row>
    <row r="1737" spans="1:15" x14ac:dyDescent="0.35">
      <c r="A1737" s="4">
        <v>44310</v>
      </c>
      <c r="B1737" s="2" t="s">
        <v>18</v>
      </c>
      <c r="C1737" s="2" t="s">
        <v>114</v>
      </c>
      <c r="D1737" s="2" t="s">
        <v>5</v>
      </c>
      <c r="E1737" s="2" t="s">
        <v>57</v>
      </c>
      <c r="F1737" s="2" t="s">
        <v>4</v>
      </c>
      <c r="G1737" s="2" t="s">
        <v>52</v>
      </c>
      <c r="H1737" s="2">
        <v>1</v>
      </c>
      <c r="I1737" s="2">
        <v>10</v>
      </c>
      <c r="J1737" s="2" t="s">
        <v>85</v>
      </c>
      <c r="K1737" s="2" t="s">
        <v>81</v>
      </c>
      <c r="L1737" s="2" t="s">
        <v>11</v>
      </c>
      <c r="M1737" s="2">
        <v>1</v>
      </c>
      <c r="N1737" s="2" t="s">
        <v>12</v>
      </c>
      <c r="O1737" s="2" t="s">
        <v>34</v>
      </c>
    </row>
    <row r="1738" spans="1:15" x14ac:dyDescent="0.35">
      <c r="A1738" s="4">
        <v>44310</v>
      </c>
      <c r="B1738" s="2" t="s">
        <v>18</v>
      </c>
      <c r="C1738" s="2" t="s">
        <v>114</v>
      </c>
      <c r="D1738" s="2" t="s">
        <v>5</v>
      </c>
      <c r="E1738" s="2" t="s">
        <v>57</v>
      </c>
      <c r="F1738" s="2" t="s">
        <v>4</v>
      </c>
      <c r="G1738" s="2" t="s">
        <v>52</v>
      </c>
      <c r="H1738" s="2">
        <v>1</v>
      </c>
      <c r="I1738" s="2">
        <v>11</v>
      </c>
      <c r="J1738" s="2" t="s">
        <v>85</v>
      </c>
      <c r="K1738" s="2" t="s">
        <v>81</v>
      </c>
      <c r="L1738" s="2" t="s">
        <v>11</v>
      </c>
      <c r="M1738" s="2">
        <v>1</v>
      </c>
      <c r="N1738" s="2" t="s">
        <v>11</v>
      </c>
      <c r="O1738" s="2" t="s">
        <v>35</v>
      </c>
    </row>
    <row r="1739" spans="1:15" x14ac:dyDescent="0.35">
      <c r="A1739" s="4">
        <v>44310</v>
      </c>
      <c r="B1739" s="2" t="s">
        <v>18</v>
      </c>
      <c r="C1739" s="2" t="s">
        <v>114</v>
      </c>
      <c r="D1739" s="2" t="s">
        <v>5</v>
      </c>
      <c r="E1739" s="2" t="s">
        <v>57</v>
      </c>
      <c r="F1739" s="2" t="s">
        <v>4</v>
      </c>
      <c r="G1739" s="2" t="s">
        <v>52</v>
      </c>
      <c r="H1739" s="2">
        <v>1</v>
      </c>
      <c r="I1739" s="2">
        <v>12</v>
      </c>
      <c r="J1739" s="2" t="s">
        <v>85</v>
      </c>
      <c r="K1739" s="2" t="s">
        <v>81</v>
      </c>
      <c r="L1739" s="2" t="s">
        <v>11</v>
      </c>
      <c r="M1739" s="2">
        <v>1</v>
      </c>
      <c r="N1739" s="2" t="s">
        <v>12</v>
      </c>
      <c r="O1739" s="2" t="s">
        <v>34</v>
      </c>
    </row>
    <row r="1740" spans="1:15" x14ac:dyDescent="0.35">
      <c r="A1740" s="4">
        <v>44310</v>
      </c>
      <c r="B1740" s="2" t="s">
        <v>18</v>
      </c>
      <c r="C1740" s="2" t="s">
        <v>114</v>
      </c>
      <c r="D1740" s="2" t="s">
        <v>5</v>
      </c>
      <c r="E1740" s="2" t="s">
        <v>57</v>
      </c>
      <c r="F1740" s="2" t="s">
        <v>4</v>
      </c>
      <c r="G1740" s="2" t="s">
        <v>52</v>
      </c>
      <c r="H1740" s="2">
        <v>1</v>
      </c>
      <c r="I1740" s="2">
        <v>13</v>
      </c>
      <c r="J1740" s="2" t="s">
        <v>85</v>
      </c>
      <c r="K1740" s="2" t="s">
        <v>81</v>
      </c>
      <c r="L1740" s="2" t="s">
        <v>12</v>
      </c>
      <c r="M1740" s="2">
        <v>2</v>
      </c>
      <c r="N1740" s="2" t="s">
        <v>12</v>
      </c>
      <c r="O1740" s="2" t="s">
        <v>34</v>
      </c>
    </row>
    <row r="1741" spans="1:15" hidden="1" x14ac:dyDescent="0.35">
      <c r="A1741" s="4">
        <v>44310</v>
      </c>
      <c r="B1741" s="2" t="s">
        <v>18</v>
      </c>
      <c r="C1741" s="2" t="s">
        <v>114</v>
      </c>
      <c r="D1741" s="2" t="s">
        <v>5</v>
      </c>
      <c r="E1741" s="2" t="s">
        <v>57</v>
      </c>
      <c r="F1741" s="2" t="s">
        <v>4</v>
      </c>
      <c r="G1741" s="2" t="s">
        <v>52</v>
      </c>
      <c r="H1741" s="2">
        <v>1</v>
      </c>
      <c r="I1741" s="2">
        <v>14</v>
      </c>
      <c r="J1741" s="2" t="s">
        <v>85</v>
      </c>
      <c r="K1741" s="2" t="s">
        <v>81</v>
      </c>
      <c r="L1741" s="2" t="s">
        <v>12</v>
      </c>
      <c r="M1741" s="2">
        <v>1</v>
      </c>
      <c r="N1741" s="2" t="s">
        <v>40</v>
      </c>
      <c r="O1741" s="2" t="s">
        <v>40</v>
      </c>
    </row>
    <row r="1742" spans="1:15" x14ac:dyDescent="0.35">
      <c r="A1742" s="4">
        <v>44310</v>
      </c>
      <c r="B1742" s="2" t="s">
        <v>18</v>
      </c>
      <c r="C1742" s="2" t="s">
        <v>114</v>
      </c>
      <c r="D1742" s="2" t="s">
        <v>5</v>
      </c>
      <c r="E1742" s="2" t="s">
        <v>57</v>
      </c>
      <c r="F1742" s="2" t="s">
        <v>4</v>
      </c>
      <c r="G1742" s="2" t="s">
        <v>52</v>
      </c>
      <c r="H1742" s="2">
        <v>1</v>
      </c>
      <c r="I1742" s="2">
        <v>15</v>
      </c>
      <c r="J1742" s="2" t="s">
        <v>85</v>
      </c>
      <c r="K1742" s="2" t="s">
        <v>81</v>
      </c>
      <c r="L1742" s="2" t="s">
        <v>12</v>
      </c>
      <c r="M1742" s="2">
        <v>1</v>
      </c>
      <c r="N1742" s="2" t="s">
        <v>12</v>
      </c>
      <c r="O1742" s="2" t="s">
        <v>33</v>
      </c>
    </row>
    <row r="1743" spans="1:15" x14ac:dyDescent="0.35">
      <c r="A1743" s="4">
        <v>44310</v>
      </c>
      <c r="B1743" s="2" t="s">
        <v>18</v>
      </c>
      <c r="C1743" s="2" t="s">
        <v>114</v>
      </c>
      <c r="D1743" s="2" t="s">
        <v>5</v>
      </c>
      <c r="E1743" s="2" t="s">
        <v>57</v>
      </c>
      <c r="F1743" s="2" t="s">
        <v>4</v>
      </c>
      <c r="G1743" s="2" t="s">
        <v>52</v>
      </c>
      <c r="H1743" s="2">
        <v>1</v>
      </c>
      <c r="I1743" s="2">
        <v>16</v>
      </c>
      <c r="J1743" s="2" t="s">
        <v>85</v>
      </c>
      <c r="K1743" s="2" t="s">
        <v>81</v>
      </c>
      <c r="L1743" s="2" t="s">
        <v>12</v>
      </c>
      <c r="M1743" s="2" t="s">
        <v>39</v>
      </c>
      <c r="N1743" s="2" t="s">
        <v>11</v>
      </c>
      <c r="O1743" s="2" t="s">
        <v>33</v>
      </c>
    </row>
    <row r="1744" spans="1:15" x14ac:dyDescent="0.35">
      <c r="A1744" s="4">
        <v>44310</v>
      </c>
      <c r="B1744" s="2" t="s">
        <v>18</v>
      </c>
      <c r="C1744" s="2" t="s">
        <v>114</v>
      </c>
      <c r="D1744" s="2" t="s">
        <v>5</v>
      </c>
      <c r="E1744" s="2" t="s">
        <v>57</v>
      </c>
      <c r="F1744" s="2" t="s">
        <v>4</v>
      </c>
      <c r="G1744" s="2" t="s">
        <v>52</v>
      </c>
      <c r="H1744" s="2">
        <v>1</v>
      </c>
      <c r="I1744" s="2">
        <v>17</v>
      </c>
      <c r="J1744" s="2" t="s">
        <v>85</v>
      </c>
      <c r="K1744" s="2" t="s">
        <v>81</v>
      </c>
      <c r="L1744" s="2" t="s">
        <v>12</v>
      </c>
      <c r="M1744" s="2">
        <v>1</v>
      </c>
      <c r="N1744" s="2" t="s">
        <v>11</v>
      </c>
      <c r="O1744" s="2" t="s">
        <v>34</v>
      </c>
    </row>
    <row r="1745" spans="1:15" x14ac:dyDescent="0.35">
      <c r="A1745" s="4">
        <v>44310</v>
      </c>
      <c r="B1745" s="2" t="s">
        <v>18</v>
      </c>
      <c r="C1745" s="2" t="s">
        <v>114</v>
      </c>
      <c r="D1745" s="2" t="s">
        <v>5</v>
      </c>
      <c r="E1745" s="2" t="s">
        <v>57</v>
      </c>
      <c r="F1745" s="2" t="s">
        <v>4</v>
      </c>
      <c r="G1745" s="2" t="s">
        <v>52</v>
      </c>
      <c r="H1745" s="2">
        <v>1</v>
      </c>
      <c r="I1745" s="2">
        <v>18</v>
      </c>
      <c r="J1745" s="2" t="s">
        <v>85</v>
      </c>
      <c r="K1745" s="2" t="s">
        <v>81</v>
      </c>
      <c r="L1745" s="2" t="s">
        <v>11</v>
      </c>
      <c r="M1745" s="2">
        <v>1</v>
      </c>
      <c r="N1745" s="2" t="s">
        <v>11</v>
      </c>
      <c r="O1745" s="2" t="s">
        <v>34</v>
      </c>
    </row>
    <row r="1746" spans="1:15" x14ac:dyDescent="0.35">
      <c r="A1746" s="4">
        <v>44310</v>
      </c>
      <c r="B1746" s="2" t="s">
        <v>18</v>
      </c>
      <c r="C1746" s="2" t="s">
        <v>114</v>
      </c>
      <c r="D1746" s="2" t="s">
        <v>5</v>
      </c>
      <c r="E1746" s="2" t="s">
        <v>57</v>
      </c>
      <c r="F1746" s="2" t="s">
        <v>4</v>
      </c>
      <c r="G1746" s="2" t="s">
        <v>52</v>
      </c>
      <c r="H1746" s="2">
        <v>1</v>
      </c>
      <c r="I1746" s="2">
        <v>19</v>
      </c>
      <c r="J1746" s="2" t="s">
        <v>85</v>
      </c>
      <c r="K1746" s="2" t="s">
        <v>81</v>
      </c>
      <c r="L1746" s="2" t="s">
        <v>11</v>
      </c>
      <c r="M1746" s="2">
        <v>2</v>
      </c>
      <c r="N1746" s="2" t="s">
        <v>11</v>
      </c>
      <c r="O1746" s="2" t="s">
        <v>33</v>
      </c>
    </row>
    <row r="1747" spans="1:15" x14ac:dyDescent="0.35">
      <c r="A1747" s="4">
        <v>44310</v>
      </c>
      <c r="B1747" s="2" t="s">
        <v>18</v>
      </c>
      <c r="C1747" s="2" t="s">
        <v>114</v>
      </c>
      <c r="D1747" s="2" t="s">
        <v>5</v>
      </c>
      <c r="E1747" s="2" t="s">
        <v>57</v>
      </c>
      <c r="F1747" s="2" t="s">
        <v>4</v>
      </c>
      <c r="G1747" s="2" t="s">
        <v>52</v>
      </c>
      <c r="H1747" s="2">
        <v>1</v>
      </c>
      <c r="I1747" s="2">
        <v>20</v>
      </c>
      <c r="J1747" s="2" t="s">
        <v>85</v>
      </c>
      <c r="K1747" s="2" t="s">
        <v>81</v>
      </c>
      <c r="L1747" s="2" t="s">
        <v>11</v>
      </c>
      <c r="M1747" s="2">
        <v>1</v>
      </c>
      <c r="N1747" s="2" t="s">
        <v>11</v>
      </c>
      <c r="O1747" s="2" t="s">
        <v>35</v>
      </c>
    </row>
    <row r="1748" spans="1:15" x14ac:dyDescent="0.35">
      <c r="A1748" s="4">
        <v>44310</v>
      </c>
      <c r="B1748" s="2" t="s">
        <v>18</v>
      </c>
      <c r="C1748" s="2" t="s">
        <v>114</v>
      </c>
      <c r="D1748" s="2" t="s">
        <v>5</v>
      </c>
      <c r="E1748" s="2" t="s">
        <v>57</v>
      </c>
      <c r="F1748" s="2" t="s">
        <v>4</v>
      </c>
      <c r="G1748" s="2" t="s">
        <v>52</v>
      </c>
      <c r="H1748" s="2">
        <v>2</v>
      </c>
      <c r="I1748" s="2">
        <v>1</v>
      </c>
      <c r="J1748" s="2" t="s">
        <v>85</v>
      </c>
      <c r="K1748" s="2" t="s">
        <v>81</v>
      </c>
      <c r="L1748" s="2" t="s">
        <v>12</v>
      </c>
      <c r="M1748" s="2" t="s">
        <v>39</v>
      </c>
      <c r="N1748" s="2" t="s">
        <v>11</v>
      </c>
      <c r="O1748" s="2" t="s">
        <v>33</v>
      </c>
    </row>
    <row r="1749" spans="1:15" x14ac:dyDescent="0.35">
      <c r="A1749" s="4">
        <v>44310</v>
      </c>
      <c r="B1749" s="2" t="s">
        <v>18</v>
      </c>
      <c r="C1749" s="2" t="s">
        <v>114</v>
      </c>
      <c r="D1749" s="2" t="s">
        <v>5</v>
      </c>
      <c r="E1749" s="2" t="s">
        <v>57</v>
      </c>
      <c r="F1749" s="2" t="s">
        <v>4</v>
      </c>
      <c r="G1749" s="2" t="s">
        <v>52</v>
      </c>
      <c r="H1749" s="2">
        <v>2</v>
      </c>
      <c r="I1749" s="2">
        <v>2</v>
      </c>
      <c r="J1749" s="2" t="s">
        <v>85</v>
      </c>
      <c r="K1749" s="2" t="s">
        <v>81</v>
      </c>
      <c r="L1749" s="2" t="s">
        <v>12</v>
      </c>
      <c r="M1749" s="2">
        <v>2</v>
      </c>
      <c r="N1749" s="2" t="s">
        <v>11</v>
      </c>
      <c r="O1749" s="2" t="s">
        <v>35</v>
      </c>
    </row>
    <row r="1750" spans="1:15" x14ac:dyDescent="0.35">
      <c r="A1750" s="4">
        <v>44310</v>
      </c>
      <c r="B1750" s="2" t="s">
        <v>18</v>
      </c>
      <c r="C1750" s="2" t="s">
        <v>114</v>
      </c>
      <c r="D1750" s="2" t="s">
        <v>5</v>
      </c>
      <c r="E1750" s="2" t="s">
        <v>57</v>
      </c>
      <c r="F1750" s="2" t="s">
        <v>4</v>
      </c>
      <c r="G1750" s="2" t="s">
        <v>52</v>
      </c>
      <c r="H1750" s="2">
        <v>2</v>
      </c>
      <c r="I1750" s="2">
        <v>3</v>
      </c>
      <c r="J1750" s="2" t="s">
        <v>85</v>
      </c>
      <c r="K1750" s="2" t="s">
        <v>81</v>
      </c>
      <c r="L1750" s="2" t="s">
        <v>12</v>
      </c>
      <c r="M1750" s="2">
        <v>1</v>
      </c>
      <c r="N1750" s="2" t="s">
        <v>12</v>
      </c>
      <c r="O1750" s="2" t="s">
        <v>33</v>
      </c>
    </row>
    <row r="1751" spans="1:15" x14ac:dyDescent="0.35">
      <c r="A1751" s="4">
        <v>44310</v>
      </c>
      <c r="B1751" s="2" t="s">
        <v>18</v>
      </c>
      <c r="C1751" s="2" t="s">
        <v>114</v>
      </c>
      <c r="D1751" s="2" t="s">
        <v>5</v>
      </c>
      <c r="E1751" s="2" t="s">
        <v>57</v>
      </c>
      <c r="F1751" s="2" t="s">
        <v>4</v>
      </c>
      <c r="G1751" s="2" t="s">
        <v>52</v>
      </c>
      <c r="H1751" s="2">
        <v>2</v>
      </c>
      <c r="I1751" s="2">
        <v>4</v>
      </c>
      <c r="J1751" s="2" t="s">
        <v>85</v>
      </c>
      <c r="K1751" s="2" t="s">
        <v>81</v>
      </c>
      <c r="L1751" s="2" t="s">
        <v>12</v>
      </c>
      <c r="M1751" s="2">
        <v>2</v>
      </c>
      <c r="N1751" s="2" t="s">
        <v>12</v>
      </c>
      <c r="O1751" s="2" t="s">
        <v>33</v>
      </c>
    </row>
    <row r="1752" spans="1:15" x14ac:dyDescent="0.35">
      <c r="A1752" s="4">
        <v>44310</v>
      </c>
      <c r="B1752" s="2" t="s">
        <v>18</v>
      </c>
      <c r="C1752" s="2" t="s">
        <v>114</v>
      </c>
      <c r="D1752" s="2" t="s">
        <v>5</v>
      </c>
      <c r="E1752" s="2" t="s">
        <v>57</v>
      </c>
      <c r="F1752" s="2" t="s">
        <v>4</v>
      </c>
      <c r="G1752" s="2" t="s">
        <v>52</v>
      </c>
      <c r="H1752" s="2">
        <v>2</v>
      </c>
      <c r="I1752" s="2">
        <v>5</v>
      </c>
      <c r="J1752" s="2" t="s">
        <v>85</v>
      </c>
      <c r="K1752" s="2" t="s">
        <v>81</v>
      </c>
      <c r="L1752" s="2" t="s">
        <v>11</v>
      </c>
      <c r="M1752" s="2">
        <v>2</v>
      </c>
      <c r="N1752" s="2" t="s">
        <v>12</v>
      </c>
      <c r="O1752" s="2" t="s">
        <v>34</v>
      </c>
    </row>
    <row r="1753" spans="1:15" x14ac:dyDescent="0.35">
      <c r="A1753" s="4">
        <v>44310</v>
      </c>
      <c r="B1753" s="2" t="s">
        <v>18</v>
      </c>
      <c r="C1753" s="2" t="s">
        <v>114</v>
      </c>
      <c r="D1753" s="2" t="s">
        <v>5</v>
      </c>
      <c r="E1753" s="2" t="s">
        <v>57</v>
      </c>
      <c r="F1753" s="2" t="s">
        <v>4</v>
      </c>
      <c r="G1753" s="2" t="s">
        <v>52</v>
      </c>
      <c r="H1753" s="2">
        <v>2</v>
      </c>
      <c r="I1753" s="2">
        <v>6</v>
      </c>
      <c r="J1753" s="2" t="s">
        <v>85</v>
      </c>
      <c r="K1753" s="2" t="s">
        <v>81</v>
      </c>
      <c r="L1753" s="2" t="s">
        <v>11</v>
      </c>
      <c r="M1753" s="2">
        <v>2</v>
      </c>
      <c r="N1753" s="2" t="s">
        <v>12</v>
      </c>
      <c r="O1753" s="2" t="s">
        <v>33</v>
      </c>
    </row>
    <row r="1754" spans="1:15" x14ac:dyDescent="0.35">
      <c r="A1754" s="4">
        <v>44310</v>
      </c>
      <c r="B1754" s="2" t="s">
        <v>18</v>
      </c>
      <c r="C1754" s="2" t="s">
        <v>114</v>
      </c>
      <c r="D1754" s="2" t="s">
        <v>5</v>
      </c>
      <c r="E1754" s="2" t="s">
        <v>57</v>
      </c>
      <c r="F1754" s="2" t="s">
        <v>4</v>
      </c>
      <c r="G1754" s="2" t="s">
        <v>52</v>
      </c>
      <c r="H1754" s="2">
        <v>2</v>
      </c>
      <c r="I1754" s="2">
        <v>7</v>
      </c>
      <c r="J1754" s="2" t="s">
        <v>85</v>
      </c>
      <c r="K1754" s="2" t="s">
        <v>81</v>
      </c>
      <c r="L1754" s="2" t="s">
        <v>11</v>
      </c>
      <c r="M1754" s="2">
        <v>1</v>
      </c>
      <c r="N1754" s="2" t="s">
        <v>11</v>
      </c>
      <c r="O1754" s="2" t="s">
        <v>35</v>
      </c>
    </row>
    <row r="1755" spans="1:15" x14ac:dyDescent="0.35">
      <c r="A1755" s="4">
        <v>44310</v>
      </c>
      <c r="B1755" s="2" t="s">
        <v>18</v>
      </c>
      <c r="C1755" s="2" t="s">
        <v>114</v>
      </c>
      <c r="D1755" s="2" t="s">
        <v>5</v>
      </c>
      <c r="E1755" s="2" t="s">
        <v>57</v>
      </c>
      <c r="F1755" s="2" t="s">
        <v>4</v>
      </c>
      <c r="G1755" s="2" t="s">
        <v>52</v>
      </c>
      <c r="H1755" s="2">
        <v>2</v>
      </c>
      <c r="I1755" s="2">
        <v>8</v>
      </c>
      <c r="J1755" s="2" t="s">
        <v>85</v>
      </c>
      <c r="K1755" s="2" t="s">
        <v>81</v>
      </c>
      <c r="L1755" s="2" t="s">
        <v>11</v>
      </c>
      <c r="M1755" s="2" t="s">
        <v>39</v>
      </c>
      <c r="N1755" s="2" t="s">
        <v>12</v>
      </c>
      <c r="O1755" s="2" t="s">
        <v>33</v>
      </c>
    </row>
    <row r="1756" spans="1:15" x14ac:dyDescent="0.35">
      <c r="A1756" s="4">
        <v>44310</v>
      </c>
      <c r="B1756" s="2" t="s">
        <v>18</v>
      </c>
      <c r="C1756" s="2" t="s">
        <v>114</v>
      </c>
      <c r="D1756" s="2" t="s">
        <v>5</v>
      </c>
      <c r="E1756" s="2" t="s">
        <v>57</v>
      </c>
      <c r="F1756" s="2" t="s">
        <v>4</v>
      </c>
      <c r="G1756" s="2" t="s">
        <v>52</v>
      </c>
      <c r="H1756" s="2">
        <v>2</v>
      </c>
      <c r="I1756" s="2">
        <v>9</v>
      </c>
      <c r="J1756" s="2" t="s">
        <v>85</v>
      </c>
      <c r="K1756" s="2" t="s">
        <v>81</v>
      </c>
      <c r="L1756" s="2" t="s">
        <v>12</v>
      </c>
      <c r="M1756" s="2">
        <v>2</v>
      </c>
      <c r="N1756" s="2" t="s">
        <v>12</v>
      </c>
      <c r="O1756" s="2" t="s">
        <v>33</v>
      </c>
    </row>
    <row r="1757" spans="1:15" x14ac:dyDescent="0.35">
      <c r="A1757" s="4">
        <v>44310</v>
      </c>
      <c r="B1757" s="2" t="s">
        <v>18</v>
      </c>
      <c r="C1757" s="2" t="s">
        <v>114</v>
      </c>
      <c r="D1757" s="2" t="s">
        <v>5</v>
      </c>
      <c r="E1757" s="2" t="s">
        <v>57</v>
      </c>
      <c r="F1757" s="2" t="s">
        <v>4</v>
      </c>
      <c r="G1757" s="2" t="s">
        <v>52</v>
      </c>
      <c r="H1757" s="2">
        <v>2</v>
      </c>
      <c r="I1757" s="2">
        <v>10</v>
      </c>
      <c r="J1757" s="2" t="s">
        <v>85</v>
      </c>
      <c r="K1757" s="2" t="s">
        <v>81</v>
      </c>
      <c r="L1757" s="2" t="s">
        <v>12</v>
      </c>
      <c r="M1757" s="2">
        <v>1</v>
      </c>
      <c r="N1757" s="2" t="s">
        <v>12</v>
      </c>
      <c r="O1757" s="2" t="s">
        <v>35</v>
      </c>
    </row>
    <row r="1758" spans="1:15" x14ac:dyDescent="0.35">
      <c r="A1758" s="4">
        <v>44310</v>
      </c>
      <c r="B1758" s="2" t="s">
        <v>18</v>
      </c>
      <c r="C1758" s="2" t="s">
        <v>114</v>
      </c>
      <c r="D1758" s="2" t="s">
        <v>5</v>
      </c>
      <c r="E1758" s="2" t="s">
        <v>57</v>
      </c>
      <c r="F1758" s="2" t="s">
        <v>4</v>
      </c>
      <c r="G1758" s="2" t="s">
        <v>52</v>
      </c>
      <c r="H1758" s="2">
        <v>2</v>
      </c>
      <c r="I1758" s="2">
        <v>11</v>
      </c>
      <c r="J1758" s="2" t="s">
        <v>85</v>
      </c>
      <c r="K1758" s="2" t="s">
        <v>81</v>
      </c>
      <c r="L1758" s="2" t="s">
        <v>12</v>
      </c>
      <c r="M1758" s="2">
        <v>1</v>
      </c>
      <c r="N1758" s="2" t="s">
        <v>12</v>
      </c>
      <c r="O1758" s="2" t="s">
        <v>35</v>
      </c>
    </row>
    <row r="1759" spans="1:15" x14ac:dyDescent="0.35">
      <c r="A1759" s="4">
        <v>44310</v>
      </c>
      <c r="B1759" s="2" t="s">
        <v>18</v>
      </c>
      <c r="C1759" s="2" t="s">
        <v>114</v>
      </c>
      <c r="D1759" s="2" t="s">
        <v>5</v>
      </c>
      <c r="E1759" s="2" t="s">
        <v>57</v>
      </c>
      <c r="F1759" s="2" t="s">
        <v>4</v>
      </c>
      <c r="G1759" s="2" t="s">
        <v>52</v>
      </c>
      <c r="H1759" s="2">
        <v>2</v>
      </c>
      <c r="I1759" s="2">
        <v>12</v>
      </c>
      <c r="J1759" s="2" t="s">
        <v>85</v>
      </c>
      <c r="K1759" s="2" t="s">
        <v>81</v>
      </c>
      <c r="L1759" s="2" t="s">
        <v>12</v>
      </c>
      <c r="M1759" s="2">
        <v>2</v>
      </c>
      <c r="N1759" s="2" t="s">
        <v>12</v>
      </c>
      <c r="O1759" s="2" t="s">
        <v>33</v>
      </c>
    </row>
    <row r="1760" spans="1:15" x14ac:dyDescent="0.35">
      <c r="A1760" s="4">
        <v>44310</v>
      </c>
      <c r="B1760" s="2" t="s">
        <v>18</v>
      </c>
      <c r="C1760" s="2" t="s">
        <v>114</v>
      </c>
      <c r="D1760" s="2" t="s">
        <v>5</v>
      </c>
      <c r="E1760" s="2" t="s">
        <v>57</v>
      </c>
      <c r="F1760" s="2" t="s">
        <v>4</v>
      </c>
      <c r="G1760" s="2" t="s">
        <v>52</v>
      </c>
      <c r="H1760" s="2">
        <v>2</v>
      </c>
      <c r="I1760" s="2">
        <v>13</v>
      </c>
      <c r="J1760" s="2" t="s">
        <v>85</v>
      </c>
      <c r="K1760" s="2" t="s">
        <v>81</v>
      </c>
      <c r="L1760" s="2" t="s">
        <v>11</v>
      </c>
      <c r="M1760" s="2">
        <v>1</v>
      </c>
      <c r="N1760" s="2" t="s">
        <v>11</v>
      </c>
      <c r="O1760" s="2" t="s">
        <v>33</v>
      </c>
    </row>
    <row r="1761" spans="1:15" x14ac:dyDescent="0.35">
      <c r="A1761" s="4">
        <v>44310</v>
      </c>
      <c r="B1761" s="2" t="s">
        <v>18</v>
      </c>
      <c r="C1761" s="2" t="s">
        <v>114</v>
      </c>
      <c r="D1761" s="2" t="s">
        <v>5</v>
      </c>
      <c r="E1761" s="2" t="s">
        <v>57</v>
      </c>
      <c r="F1761" s="2" t="s">
        <v>4</v>
      </c>
      <c r="G1761" s="2" t="s">
        <v>52</v>
      </c>
      <c r="H1761" s="2">
        <v>2</v>
      </c>
      <c r="I1761" s="2">
        <v>14</v>
      </c>
      <c r="J1761" s="2" t="s">
        <v>85</v>
      </c>
      <c r="K1761" s="2" t="s">
        <v>81</v>
      </c>
      <c r="L1761" s="2" t="s">
        <v>11</v>
      </c>
      <c r="M1761" s="2">
        <v>1</v>
      </c>
      <c r="N1761" s="2" t="s">
        <v>11</v>
      </c>
      <c r="O1761" s="2" t="s">
        <v>33</v>
      </c>
    </row>
    <row r="1762" spans="1:15" x14ac:dyDescent="0.35">
      <c r="A1762" s="4">
        <v>44310</v>
      </c>
      <c r="B1762" s="2" t="s">
        <v>18</v>
      </c>
      <c r="C1762" s="2" t="s">
        <v>114</v>
      </c>
      <c r="D1762" s="2" t="s">
        <v>5</v>
      </c>
      <c r="E1762" s="2" t="s">
        <v>57</v>
      </c>
      <c r="F1762" s="2" t="s">
        <v>4</v>
      </c>
      <c r="G1762" s="2" t="s">
        <v>52</v>
      </c>
      <c r="H1762" s="2">
        <v>2</v>
      </c>
      <c r="I1762" s="2">
        <v>15</v>
      </c>
      <c r="J1762" s="2" t="s">
        <v>85</v>
      </c>
      <c r="K1762" s="2" t="s">
        <v>81</v>
      </c>
      <c r="L1762" s="2" t="s">
        <v>11</v>
      </c>
      <c r="M1762" s="2">
        <v>1</v>
      </c>
      <c r="N1762" s="2" t="s">
        <v>11</v>
      </c>
      <c r="O1762" s="2" t="s">
        <v>35</v>
      </c>
    </row>
    <row r="1763" spans="1:15" x14ac:dyDescent="0.35">
      <c r="A1763" s="4">
        <v>44310</v>
      </c>
      <c r="B1763" s="2" t="s">
        <v>18</v>
      </c>
      <c r="C1763" s="2" t="s">
        <v>114</v>
      </c>
      <c r="D1763" s="2" t="s">
        <v>5</v>
      </c>
      <c r="E1763" s="2" t="s">
        <v>57</v>
      </c>
      <c r="F1763" s="2" t="s">
        <v>4</v>
      </c>
      <c r="G1763" s="2" t="s">
        <v>52</v>
      </c>
      <c r="H1763" s="2">
        <v>2</v>
      </c>
      <c r="I1763" s="2">
        <v>16</v>
      </c>
      <c r="J1763" s="2" t="s">
        <v>85</v>
      </c>
      <c r="K1763" s="2" t="s">
        <v>81</v>
      </c>
      <c r="L1763" s="2" t="s">
        <v>11</v>
      </c>
      <c r="M1763" s="2">
        <v>1</v>
      </c>
      <c r="N1763" s="2" t="s">
        <v>11</v>
      </c>
      <c r="O1763" s="2" t="s">
        <v>33</v>
      </c>
    </row>
    <row r="1764" spans="1:15" x14ac:dyDescent="0.35">
      <c r="A1764" s="4">
        <v>44310</v>
      </c>
      <c r="B1764" s="2" t="s">
        <v>18</v>
      </c>
      <c r="C1764" s="2" t="s">
        <v>114</v>
      </c>
      <c r="D1764" s="2" t="s">
        <v>5</v>
      </c>
      <c r="E1764" s="2" t="s">
        <v>57</v>
      </c>
      <c r="F1764" s="2" t="s">
        <v>4</v>
      </c>
      <c r="G1764" s="2" t="s">
        <v>52</v>
      </c>
      <c r="H1764" s="2">
        <v>2</v>
      </c>
      <c r="I1764" s="2">
        <v>17</v>
      </c>
      <c r="J1764" s="2" t="s">
        <v>85</v>
      </c>
      <c r="K1764" s="2" t="s">
        <v>81</v>
      </c>
      <c r="L1764" s="2" t="s">
        <v>12</v>
      </c>
      <c r="M1764" s="2">
        <v>1</v>
      </c>
      <c r="N1764" s="2" t="s">
        <v>11</v>
      </c>
      <c r="O1764" s="2" t="s">
        <v>33</v>
      </c>
    </row>
    <row r="1765" spans="1:15" x14ac:dyDescent="0.35">
      <c r="A1765" s="4">
        <v>44310</v>
      </c>
      <c r="B1765" s="2" t="s">
        <v>18</v>
      </c>
      <c r="C1765" s="2" t="s">
        <v>114</v>
      </c>
      <c r="D1765" s="2" t="s">
        <v>5</v>
      </c>
      <c r="E1765" s="2" t="s">
        <v>57</v>
      </c>
      <c r="F1765" s="2" t="s">
        <v>4</v>
      </c>
      <c r="G1765" s="2" t="s">
        <v>52</v>
      </c>
      <c r="H1765" s="2">
        <v>2</v>
      </c>
      <c r="I1765" s="2">
        <v>18</v>
      </c>
      <c r="J1765" s="2" t="s">
        <v>85</v>
      </c>
      <c r="K1765" s="2" t="s">
        <v>81</v>
      </c>
      <c r="L1765" s="2" t="s">
        <v>12</v>
      </c>
      <c r="M1765" s="2">
        <v>2</v>
      </c>
      <c r="N1765" s="2" t="s">
        <v>12</v>
      </c>
      <c r="O1765" s="2" t="s">
        <v>33</v>
      </c>
    </row>
    <row r="1766" spans="1:15" x14ac:dyDescent="0.35">
      <c r="A1766" s="4">
        <v>44310</v>
      </c>
      <c r="B1766" s="2" t="s">
        <v>18</v>
      </c>
      <c r="C1766" s="2" t="s">
        <v>114</v>
      </c>
      <c r="D1766" s="2" t="s">
        <v>5</v>
      </c>
      <c r="E1766" s="2" t="s">
        <v>57</v>
      </c>
      <c r="F1766" s="2" t="s">
        <v>4</v>
      </c>
      <c r="G1766" s="2" t="s">
        <v>52</v>
      </c>
      <c r="H1766" s="2">
        <v>2</v>
      </c>
      <c r="I1766" s="2">
        <v>19</v>
      </c>
      <c r="J1766" s="2" t="s">
        <v>85</v>
      </c>
      <c r="K1766" s="2" t="s">
        <v>81</v>
      </c>
      <c r="L1766" s="2" t="s">
        <v>12</v>
      </c>
      <c r="M1766" s="2">
        <v>1</v>
      </c>
      <c r="N1766" s="2" t="s">
        <v>12</v>
      </c>
      <c r="O1766" s="2" t="s">
        <v>35</v>
      </c>
    </row>
    <row r="1767" spans="1:15" x14ac:dyDescent="0.35">
      <c r="A1767" s="4">
        <v>44310</v>
      </c>
      <c r="B1767" s="2" t="s">
        <v>18</v>
      </c>
      <c r="C1767" s="2" t="s">
        <v>114</v>
      </c>
      <c r="D1767" s="2" t="s">
        <v>5</v>
      </c>
      <c r="E1767" s="2" t="s">
        <v>57</v>
      </c>
      <c r="F1767" s="2" t="s">
        <v>4</v>
      </c>
      <c r="G1767" s="2" t="s">
        <v>52</v>
      </c>
      <c r="H1767" s="2">
        <v>2</v>
      </c>
      <c r="I1767" s="2">
        <v>20</v>
      </c>
      <c r="J1767" s="2" t="s">
        <v>85</v>
      </c>
      <c r="K1767" s="2" t="s">
        <v>81</v>
      </c>
      <c r="L1767" s="2" t="s">
        <v>12</v>
      </c>
      <c r="M1767" s="2">
        <v>1</v>
      </c>
      <c r="N1767" s="2" t="s">
        <v>11</v>
      </c>
      <c r="O1767" s="2" t="s">
        <v>35</v>
      </c>
    </row>
    <row r="1768" spans="1:15" x14ac:dyDescent="0.35">
      <c r="A1768" s="4">
        <v>44310</v>
      </c>
      <c r="B1768" s="2" t="s">
        <v>18</v>
      </c>
      <c r="C1768" s="2" t="s">
        <v>114</v>
      </c>
      <c r="D1768" s="2" t="s">
        <v>5</v>
      </c>
      <c r="E1768" s="2" t="s">
        <v>57</v>
      </c>
      <c r="F1768" s="2" t="s">
        <v>4</v>
      </c>
      <c r="G1768" s="2" t="s">
        <v>52</v>
      </c>
      <c r="H1768" s="2">
        <v>2</v>
      </c>
      <c r="I1768" s="2">
        <v>21</v>
      </c>
      <c r="J1768" s="2" t="s">
        <v>85</v>
      </c>
      <c r="K1768" s="2" t="s">
        <v>81</v>
      </c>
      <c r="L1768" s="2" t="s">
        <v>11</v>
      </c>
      <c r="M1768" s="2">
        <v>1</v>
      </c>
      <c r="N1768" s="2" t="s">
        <v>11</v>
      </c>
      <c r="O1768" s="2" t="s">
        <v>33</v>
      </c>
    </row>
    <row r="1769" spans="1:15" x14ac:dyDescent="0.35">
      <c r="A1769" s="4">
        <v>44310</v>
      </c>
      <c r="B1769" s="2" t="s">
        <v>18</v>
      </c>
      <c r="C1769" s="2" t="s">
        <v>114</v>
      </c>
      <c r="D1769" s="2" t="s">
        <v>5</v>
      </c>
      <c r="E1769" s="2" t="s">
        <v>57</v>
      </c>
      <c r="F1769" s="2" t="s">
        <v>4</v>
      </c>
      <c r="G1769" s="2" t="s">
        <v>52</v>
      </c>
      <c r="H1769" s="2">
        <v>2</v>
      </c>
      <c r="I1769" s="2">
        <v>22</v>
      </c>
      <c r="J1769" s="2" t="s">
        <v>85</v>
      </c>
      <c r="K1769" s="2" t="s">
        <v>81</v>
      </c>
      <c r="L1769" s="2" t="s">
        <v>11</v>
      </c>
      <c r="M1769" s="2">
        <v>2</v>
      </c>
      <c r="N1769" s="2" t="s">
        <v>12</v>
      </c>
      <c r="O1769" s="2" t="s">
        <v>35</v>
      </c>
    </row>
    <row r="1770" spans="1:15" x14ac:dyDescent="0.35">
      <c r="A1770" s="4">
        <v>44310</v>
      </c>
      <c r="B1770" s="2" t="s">
        <v>18</v>
      </c>
      <c r="C1770" s="2" t="s">
        <v>114</v>
      </c>
      <c r="D1770" s="2" t="s">
        <v>5</v>
      </c>
      <c r="E1770" s="2" t="s">
        <v>57</v>
      </c>
      <c r="F1770" s="2" t="s">
        <v>4</v>
      </c>
      <c r="G1770" s="2" t="s">
        <v>52</v>
      </c>
      <c r="H1770" s="2">
        <v>3</v>
      </c>
      <c r="I1770" s="2">
        <v>1</v>
      </c>
      <c r="J1770" s="2" t="s">
        <v>85</v>
      </c>
      <c r="K1770" s="2" t="s">
        <v>81</v>
      </c>
      <c r="L1770" s="2" t="s">
        <v>12</v>
      </c>
      <c r="M1770" s="2">
        <v>1</v>
      </c>
      <c r="N1770" s="2" t="s">
        <v>12</v>
      </c>
      <c r="O1770" s="2" t="s">
        <v>35</v>
      </c>
    </row>
    <row r="1771" spans="1:15" x14ac:dyDescent="0.35">
      <c r="A1771" s="4">
        <v>44310</v>
      </c>
      <c r="B1771" s="2" t="s">
        <v>18</v>
      </c>
      <c r="C1771" s="2" t="s">
        <v>114</v>
      </c>
      <c r="D1771" s="2" t="s">
        <v>5</v>
      </c>
      <c r="E1771" s="2" t="s">
        <v>57</v>
      </c>
      <c r="F1771" s="2" t="s">
        <v>4</v>
      </c>
      <c r="G1771" s="2" t="s">
        <v>52</v>
      </c>
      <c r="H1771" s="2">
        <v>3</v>
      </c>
      <c r="I1771" s="2">
        <v>2</v>
      </c>
      <c r="J1771" s="2" t="s">
        <v>85</v>
      </c>
      <c r="K1771" s="2" t="s">
        <v>81</v>
      </c>
      <c r="L1771" s="2" t="s">
        <v>12</v>
      </c>
      <c r="M1771" s="2">
        <v>2</v>
      </c>
      <c r="N1771" s="2" t="s">
        <v>11</v>
      </c>
      <c r="O1771" s="2" t="s">
        <v>35</v>
      </c>
    </row>
    <row r="1772" spans="1:15" x14ac:dyDescent="0.35">
      <c r="A1772" s="4">
        <v>44310</v>
      </c>
      <c r="B1772" s="2" t="s">
        <v>18</v>
      </c>
      <c r="C1772" s="2" t="s">
        <v>114</v>
      </c>
      <c r="D1772" s="2" t="s">
        <v>5</v>
      </c>
      <c r="E1772" s="2" t="s">
        <v>57</v>
      </c>
      <c r="F1772" s="2" t="s">
        <v>4</v>
      </c>
      <c r="G1772" s="2" t="s">
        <v>52</v>
      </c>
      <c r="H1772" s="2">
        <v>3</v>
      </c>
      <c r="I1772" s="2">
        <v>3</v>
      </c>
      <c r="J1772" s="2" t="s">
        <v>85</v>
      </c>
      <c r="K1772" s="2" t="s">
        <v>81</v>
      </c>
      <c r="L1772" s="2" t="s">
        <v>12</v>
      </c>
      <c r="M1772" s="2" t="s">
        <v>39</v>
      </c>
      <c r="N1772" s="2" t="s">
        <v>11</v>
      </c>
      <c r="O1772" s="2" t="s">
        <v>33</v>
      </c>
    </row>
    <row r="1773" spans="1:15" x14ac:dyDescent="0.35">
      <c r="A1773" s="4">
        <v>44310</v>
      </c>
      <c r="B1773" s="2" t="s">
        <v>18</v>
      </c>
      <c r="C1773" s="2" t="s">
        <v>114</v>
      </c>
      <c r="D1773" s="2" t="s">
        <v>5</v>
      </c>
      <c r="E1773" s="2" t="s">
        <v>57</v>
      </c>
      <c r="F1773" s="2" t="s">
        <v>4</v>
      </c>
      <c r="G1773" s="2" t="s">
        <v>52</v>
      </c>
      <c r="H1773" s="2">
        <v>3</v>
      </c>
      <c r="I1773" s="2">
        <v>4</v>
      </c>
      <c r="J1773" s="2" t="s">
        <v>85</v>
      </c>
      <c r="K1773" s="2" t="s">
        <v>81</v>
      </c>
      <c r="L1773" s="2" t="s">
        <v>12</v>
      </c>
      <c r="M1773" s="2" t="s">
        <v>39</v>
      </c>
      <c r="N1773" s="2" t="s">
        <v>11</v>
      </c>
      <c r="O1773" s="2" t="s">
        <v>33</v>
      </c>
    </row>
    <row r="1774" spans="1:15" x14ac:dyDescent="0.35">
      <c r="A1774" s="4">
        <v>44310</v>
      </c>
      <c r="B1774" s="2" t="s">
        <v>18</v>
      </c>
      <c r="C1774" s="2" t="s">
        <v>114</v>
      </c>
      <c r="D1774" s="2" t="s">
        <v>5</v>
      </c>
      <c r="E1774" s="2" t="s">
        <v>57</v>
      </c>
      <c r="F1774" s="2" t="s">
        <v>4</v>
      </c>
      <c r="G1774" s="2" t="s">
        <v>52</v>
      </c>
      <c r="H1774" s="2">
        <v>3</v>
      </c>
      <c r="I1774" s="2">
        <v>5</v>
      </c>
      <c r="J1774" s="2" t="s">
        <v>85</v>
      </c>
      <c r="K1774" s="2" t="s">
        <v>81</v>
      </c>
      <c r="L1774" s="2" t="s">
        <v>11</v>
      </c>
      <c r="M1774" s="2">
        <v>1</v>
      </c>
      <c r="N1774" s="2" t="s">
        <v>12</v>
      </c>
      <c r="O1774" s="2" t="s">
        <v>35</v>
      </c>
    </row>
    <row r="1775" spans="1:15" x14ac:dyDescent="0.35">
      <c r="A1775" s="4">
        <v>44310</v>
      </c>
      <c r="B1775" s="2" t="s">
        <v>18</v>
      </c>
      <c r="C1775" s="2" t="s">
        <v>114</v>
      </c>
      <c r="D1775" s="2" t="s">
        <v>5</v>
      </c>
      <c r="E1775" s="2" t="s">
        <v>57</v>
      </c>
      <c r="F1775" s="2" t="s">
        <v>4</v>
      </c>
      <c r="G1775" s="2" t="s">
        <v>52</v>
      </c>
      <c r="H1775" s="2">
        <v>3</v>
      </c>
      <c r="I1775" s="2">
        <v>6</v>
      </c>
      <c r="J1775" s="2" t="s">
        <v>85</v>
      </c>
      <c r="K1775" s="2" t="s">
        <v>81</v>
      </c>
      <c r="L1775" s="2" t="s">
        <v>11</v>
      </c>
      <c r="M1775" s="2">
        <v>2</v>
      </c>
      <c r="N1775" s="2" t="s">
        <v>12</v>
      </c>
      <c r="O1775" s="2" t="s">
        <v>35</v>
      </c>
    </row>
    <row r="1776" spans="1:15" x14ac:dyDescent="0.35">
      <c r="A1776" s="4">
        <v>44310</v>
      </c>
      <c r="B1776" s="2" t="s">
        <v>18</v>
      </c>
      <c r="C1776" s="2" t="s">
        <v>114</v>
      </c>
      <c r="D1776" s="2" t="s">
        <v>5</v>
      </c>
      <c r="E1776" s="2" t="s">
        <v>57</v>
      </c>
      <c r="F1776" s="2" t="s">
        <v>4</v>
      </c>
      <c r="G1776" s="2" t="s">
        <v>52</v>
      </c>
      <c r="H1776" s="2">
        <v>3</v>
      </c>
      <c r="I1776" s="2">
        <v>7</v>
      </c>
      <c r="J1776" s="2" t="s">
        <v>85</v>
      </c>
      <c r="K1776" s="2" t="s">
        <v>81</v>
      </c>
      <c r="L1776" s="2" t="s">
        <v>11</v>
      </c>
      <c r="M1776" s="2">
        <v>2</v>
      </c>
      <c r="N1776" s="2" t="s">
        <v>11</v>
      </c>
      <c r="O1776" s="2" t="s">
        <v>33</v>
      </c>
    </row>
    <row r="1777" spans="1:15" x14ac:dyDescent="0.35">
      <c r="A1777" s="4">
        <v>44310</v>
      </c>
      <c r="B1777" s="2" t="s">
        <v>18</v>
      </c>
      <c r="C1777" s="2" t="s">
        <v>114</v>
      </c>
      <c r="D1777" s="2" t="s">
        <v>5</v>
      </c>
      <c r="E1777" s="2" t="s">
        <v>57</v>
      </c>
      <c r="F1777" s="2" t="s">
        <v>4</v>
      </c>
      <c r="G1777" s="2" t="s">
        <v>52</v>
      </c>
      <c r="H1777" s="2">
        <v>3</v>
      </c>
      <c r="I1777" s="2">
        <v>8</v>
      </c>
      <c r="J1777" s="2" t="s">
        <v>85</v>
      </c>
      <c r="K1777" s="2" t="s">
        <v>81</v>
      </c>
      <c r="L1777" s="2" t="s">
        <v>11</v>
      </c>
      <c r="M1777" s="2">
        <v>1</v>
      </c>
      <c r="N1777" s="2" t="s">
        <v>11</v>
      </c>
      <c r="O1777" s="2" t="s">
        <v>33</v>
      </c>
    </row>
    <row r="1778" spans="1:15" x14ac:dyDescent="0.35">
      <c r="A1778" s="4">
        <v>44310</v>
      </c>
      <c r="B1778" s="2" t="s">
        <v>18</v>
      </c>
      <c r="C1778" s="2" t="s">
        <v>114</v>
      </c>
      <c r="D1778" s="2" t="s">
        <v>5</v>
      </c>
      <c r="E1778" s="2" t="s">
        <v>57</v>
      </c>
      <c r="F1778" s="2" t="s">
        <v>4</v>
      </c>
      <c r="G1778" s="2" t="s">
        <v>52</v>
      </c>
      <c r="H1778" s="2">
        <v>3</v>
      </c>
      <c r="I1778" s="2">
        <v>9</v>
      </c>
      <c r="J1778" s="2" t="s">
        <v>85</v>
      </c>
      <c r="K1778" s="2" t="s">
        <v>81</v>
      </c>
      <c r="L1778" s="2" t="s">
        <v>12</v>
      </c>
      <c r="M1778" s="2" t="s">
        <v>39</v>
      </c>
      <c r="N1778" s="2" t="s">
        <v>11</v>
      </c>
      <c r="O1778" s="2" t="s">
        <v>33</v>
      </c>
    </row>
    <row r="1779" spans="1:15" x14ac:dyDescent="0.35">
      <c r="A1779" s="4">
        <v>44310</v>
      </c>
      <c r="B1779" s="2" t="s">
        <v>18</v>
      </c>
      <c r="C1779" s="2" t="s">
        <v>114</v>
      </c>
      <c r="D1779" s="2" t="s">
        <v>5</v>
      </c>
      <c r="E1779" s="2" t="s">
        <v>57</v>
      </c>
      <c r="F1779" s="2" t="s">
        <v>4</v>
      </c>
      <c r="G1779" s="2" t="s">
        <v>52</v>
      </c>
      <c r="H1779" s="2">
        <v>3</v>
      </c>
      <c r="I1779" s="2">
        <v>10</v>
      </c>
      <c r="J1779" s="2" t="s">
        <v>85</v>
      </c>
      <c r="K1779" s="2" t="s">
        <v>81</v>
      </c>
      <c r="L1779" s="2" t="s">
        <v>12</v>
      </c>
      <c r="M1779" s="2">
        <v>2</v>
      </c>
      <c r="N1779" s="2" t="s">
        <v>12</v>
      </c>
      <c r="O1779" s="2" t="s">
        <v>33</v>
      </c>
    </row>
    <row r="1780" spans="1:15" x14ac:dyDescent="0.35">
      <c r="A1780" s="4">
        <v>44310</v>
      </c>
      <c r="B1780" s="2" t="s">
        <v>18</v>
      </c>
      <c r="C1780" s="2" t="s">
        <v>114</v>
      </c>
      <c r="D1780" s="2" t="s">
        <v>5</v>
      </c>
      <c r="E1780" s="2" t="s">
        <v>57</v>
      </c>
      <c r="F1780" s="2" t="s">
        <v>4</v>
      </c>
      <c r="G1780" s="2" t="s">
        <v>52</v>
      </c>
      <c r="H1780" s="2">
        <v>3</v>
      </c>
      <c r="I1780" s="2">
        <v>11</v>
      </c>
      <c r="J1780" s="2" t="s">
        <v>85</v>
      </c>
      <c r="K1780" s="2" t="s">
        <v>81</v>
      </c>
      <c r="L1780" s="2" t="s">
        <v>12</v>
      </c>
      <c r="M1780" s="2">
        <v>2</v>
      </c>
      <c r="N1780" s="2" t="s">
        <v>11</v>
      </c>
      <c r="O1780" s="2" t="s">
        <v>34</v>
      </c>
    </row>
    <row r="1781" spans="1:15" x14ac:dyDescent="0.35">
      <c r="A1781" s="4">
        <v>44310</v>
      </c>
      <c r="B1781" s="2" t="s">
        <v>18</v>
      </c>
      <c r="C1781" s="2" t="s">
        <v>114</v>
      </c>
      <c r="D1781" s="2" t="s">
        <v>5</v>
      </c>
      <c r="E1781" s="2" t="s">
        <v>57</v>
      </c>
      <c r="F1781" s="2" t="s">
        <v>4</v>
      </c>
      <c r="G1781" s="2" t="s">
        <v>52</v>
      </c>
      <c r="H1781" s="2">
        <v>3</v>
      </c>
      <c r="I1781" s="2">
        <v>12</v>
      </c>
      <c r="J1781" s="2" t="s">
        <v>85</v>
      </c>
      <c r="K1781" s="2" t="s">
        <v>81</v>
      </c>
      <c r="L1781" s="2" t="s">
        <v>12</v>
      </c>
      <c r="M1781" s="2">
        <v>1</v>
      </c>
      <c r="N1781" s="2" t="s">
        <v>11</v>
      </c>
      <c r="O1781" s="2" t="s">
        <v>34</v>
      </c>
    </row>
    <row r="1782" spans="1:15" x14ac:dyDescent="0.35">
      <c r="A1782" s="4">
        <v>44310</v>
      </c>
      <c r="B1782" s="2" t="s">
        <v>18</v>
      </c>
      <c r="C1782" s="2" t="s">
        <v>114</v>
      </c>
      <c r="D1782" s="2" t="s">
        <v>5</v>
      </c>
      <c r="E1782" s="2" t="s">
        <v>57</v>
      </c>
      <c r="F1782" s="2" t="s">
        <v>4</v>
      </c>
      <c r="G1782" s="2" t="s">
        <v>52</v>
      </c>
      <c r="H1782" s="2">
        <v>3</v>
      </c>
      <c r="I1782" s="2">
        <v>13</v>
      </c>
      <c r="J1782" s="2" t="s">
        <v>85</v>
      </c>
      <c r="K1782" s="2" t="s">
        <v>81</v>
      </c>
      <c r="L1782" s="2" t="s">
        <v>11</v>
      </c>
      <c r="M1782" s="2">
        <v>2</v>
      </c>
      <c r="N1782" s="2" t="s">
        <v>11</v>
      </c>
      <c r="O1782" s="2" t="s">
        <v>34</v>
      </c>
    </row>
    <row r="1783" spans="1:15" x14ac:dyDescent="0.35">
      <c r="A1783" s="4">
        <v>44310</v>
      </c>
      <c r="B1783" s="2" t="s">
        <v>18</v>
      </c>
      <c r="C1783" s="2" t="s">
        <v>114</v>
      </c>
      <c r="D1783" s="2" t="s">
        <v>5</v>
      </c>
      <c r="E1783" s="2" t="s">
        <v>57</v>
      </c>
      <c r="F1783" s="2" t="s">
        <v>4</v>
      </c>
      <c r="G1783" s="2" t="s">
        <v>52</v>
      </c>
      <c r="H1783" s="2">
        <v>3</v>
      </c>
      <c r="I1783" s="2">
        <v>14</v>
      </c>
      <c r="J1783" s="2" t="s">
        <v>85</v>
      </c>
      <c r="K1783" s="2" t="s">
        <v>81</v>
      </c>
      <c r="L1783" s="2" t="s">
        <v>11</v>
      </c>
      <c r="M1783" s="2">
        <v>1</v>
      </c>
      <c r="N1783" s="2" t="s">
        <v>11</v>
      </c>
      <c r="O1783" s="2" t="s">
        <v>33</v>
      </c>
    </row>
    <row r="1784" spans="1:15" x14ac:dyDescent="0.35">
      <c r="A1784" s="4">
        <v>44310</v>
      </c>
      <c r="B1784" s="2" t="s">
        <v>18</v>
      </c>
      <c r="C1784" s="2" t="s">
        <v>114</v>
      </c>
      <c r="D1784" s="2" t="s">
        <v>5</v>
      </c>
      <c r="E1784" s="2" t="s">
        <v>57</v>
      </c>
      <c r="F1784" s="2" t="s">
        <v>4</v>
      </c>
      <c r="G1784" s="2" t="s">
        <v>52</v>
      </c>
      <c r="H1784" s="2">
        <v>3</v>
      </c>
      <c r="I1784" s="2">
        <v>15</v>
      </c>
      <c r="J1784" s="2" t="s">
        <v>85</v>
      </c>
      <c r="K1784" s="2" t="s">
        <v>81</v>
      </c>
      <c r="L1784" s="2" t="s">
        <v>11</v>
      </c>
      <c r="M1784" s="2">
        <v>1</v>
      </c>
      <c r="N1784" s="2" t="s">
        <v>12</v>
      </c>
      <c r="O1784" s="2" t="s">
        <v>34</v>
      </c>
    </row>
    <row r="1785" spans="1:15" x14ac:dyDescent="0.35">
      <c r="A1785" s="4">
        <v>44310</v>
      </c>
      <c r="B1785" s="2" t="s">
        <v>18</v>
      </c>
      <c r="C1785" s="2" t="s">
        <v>114</v>
      </c>
      <c r="D1785" s="2" t="s">
        <v>5</v>
      </c>
      <c r="E1785" s="2" t="s">
        <v>57</v>
      </c>
      <c r="F1785" s="2" t="s">
        <v>4</v>
      </c>
      <c r="G1785" s="2" t="s">
        <v>52</v>
      </c>
      <c r="H1785" s="2">
        <v>3</v>
      </c>
      <c r="I1785" s="2">
        <v>16</v>
      </c>
      <c r="J1785" s="2" t="s">
        <v>85</v>
      </c>
      <c r="K1785" s="2" t="s">
        <v>81</v>
      </c>
      <c r="L1785" s="2" t="s">
        <v>11</v>
      </c>
      <c r="M1785" s="2">
        <v>1</v>
      </c>
      <c r="N1785" s="2" t="s">
        <v>11</v>
      </c>
      <c r="O1785" s="2" t="s">
        <v>33</v>
      </c>
    </row>
    <row r="1786" spans="1:15" x14ac:dyDescent="0.35">
      <c r="A1786" s="4">
        <v>44310</v>
      </c>
      <c r="B1786" s="2" t="s">
        <v>18</v>
      </c>
      <c r="C1786" s="2" t="s">
        <v>114</v>
      </c>
      <c r="D1786" s="2" t="s">
        <v>5</v>
      </c>
      <c r="E1786" s="2" t="s">
        <v>57</v>
      </c>
      <c r="F1786" s="2" t="s">
        <v>4</v>
      </c>
      <c r="G1786" s="2" t="s">
        <v>52</v>
      </c>
      <c r="H1786" s="2">
        <v>3</v>
      </c>
      <c r="I1786" s="2">
        <v>17</v>
      </c>
      <c r="J1786" s="2" t="s">
        <v>85</v>
      </c>
      <c r="K1786" s="2" t="s">
        <v>81</v>
      </c>
      <c r="L1786" s="2" t="s">
        <v>12</v>
      </c>
      <c r="M1786" s="2">
        <v>2</v>
      </c>
      <c r="N1786" s="2" t="s">
        <v>12</v>
      </c>
      <c r="O1786" s="2" t="s">
        <v>33</v>
      </c>
    </row>
    <row r="1787" spans="1:15" x14ac:dyDescent="0.35">
      <c r="A1787" s="4">
        <v>44310</v>
      </c>
      <c r="B1787" s="2" t="s">
        <v>18</v>
      </c>
      <c r="C1787" s="2" t="s">
        <v>114</v>
      </c>
      <c r="D1787" s="2" t="s">
        <v>5</v>
      </c>
      <c r="E1787" s="2" t="s">
        <v>57</v>
      </c>
      <c r="F1787" s="2" t="s">
        <v>4</v>
      </c>
      <c r="G1787" s="2" t="s">
        <v>52</v>
      </c>
      <c r="H1787" s="2">
        <v>3</v>
      </c>
      <c r="I1787" s="2">
        <v>18</v>
      </c>
      <c r="J1787" s="2" t="s">
        <v>85</v>
      </c>
      <c r="K1787" s="2" t="s">
        <v>81</v>
      </c>
      <c r="L1787" s="2" t="s">
        <v>12</v>
      </c>
      <c r="M1787" s="2">
        <v>1</v>
      </c>
      <c r="N1787" s="2" t="s">
        <v>11</v>
      </c>
      <c r="O1787" s="2" t="s">
        <v>33</v>
      </c>
    </row>
    <row r="1788" spans="1:15" x14ac:dyDescent="0.35">
      <c r="A1788" s="4">
        <v>44310</v>
      </c>
      <c r="B1788" s="2" t="s">
        <v>18</v>
      </c>
      <c r="C1788" s="2" t="s">
        <v>114</v>
      </c>
      <c r="D1788" s="2" t="s">
        <v>5</v>
      </c>
      <c r="E1788" s="2" t="s">
        <v>57</v>
      </c>
      <c r="F1788" s="2" t="s">
        <v>4</v>
      </c>
      <c r="G1788" s="2" t="s">
        <v>52</v>
      </c>
      <c r="H1788" s="2">
        <v>1</v>
      </c>
      <c r="I1788" s="2">
        <v>1</v>
      </c>
      <c r="J1788" s="2" t="s">
        <v>126</v>
      </c>
      <c r="K1788" s="2" t="s">
        <v>74</v>
      </c>
      <c r="L1788" s="2" t="s">
        <v>12</v>
      </c>
      <c r="M1788" s="2">
        <v>2</v>
      </c>
      <c r="N1788" s="2" t="s">
        <v>12</v>
      </c>
      <c r="O1788" s="2" t="s">
        <v>33</v>
      </c>
    </row>
    <row r="1789" spans="1:15" x14ac:dyDescent="0.35">
      <c r="A1789" s="4">
        <v>44310</v>
      </c>
      <c r="B1789" s="2" t="s">
        <v>18</v>
      </c>
      <c r="C1789" s="2" t="s">
        <v>114</v>
      </c>
      <c r="D1789" s="2" t="s">
        <v>5</v>
      </c>
      <c r="E1789" s="2" t="s">
        <v>57</v>
      </c>
      <c r="F1789" s="2" t="s">
        <v>4</v>
      </c>
      <c r="G1789" s="2" t="s">
        <v>52</v>
      </c>
      <c r="H1789" s="2">
        <v>1</v>
      </c>
      <c r="I1789" s="2">
        <v>2</v>
      </c>
      <c r="J1789" s="2" t="s">
        <v>126</v>
      </c>
      <c r="K1789" s="2" t="s">
        <v>74</v>
      </c>
      <c r="L1789" s="2" t="s">
        <v>12</v>
      </c>
      <c r="M1789" s="2">
        <v>1</v>
      </c>
      <c r="N1789" s="2" t="s">
        <v>12</v>
      </c>
      <c r="O1789" s="2" t="s">
        <v>33</v>
      </c>
    </row>
    <row r="1790" spans="1:15" x14ac:dyDescent="0.35">
      <c r="A1790" s="4">
        <v>44310</v>
      </c>
      <c r="B1790" s="2" t="s">
        <v>18</v>
      </c>
      <c r="C1790" s="2" t="s">
        <v>114</v>
      </c>
      <c r="D1790" s="2" t="s">
        <v>5</v>
      </c>
      <c r="E1790" s="2" t="s">
        <v>57</v>
      </c>
      <c r="F1790" s="2" t="s">
        <v>4</v>
      </c>
      <c r="G1790" s="2" t="s">
        <v>52</v>
      </c>
      <c r="H1790" s="2">
        <v>1</v>
      </c>
      <c r="I1790" s="2">
        <v>3</v>
      </c>
      <c r="J1790" s="2" t="s">
        <v>126</v>
      </c>
      <c r="K1790" s="2" t="s">
        <v>74</v>
      </c>
      <c r="L1790" s="2" t="s">
        <v>12</v>
      </c>
      <c r="M1790" s="2">
        <v>1</v>
      </c>
      <c r="N1790" s="2" t="s">
        <v>12</v>
      </c>
      <c r="O1790" s="2" t="s">
        <v>33</v>
      </c>
    </row>
    <row r="1791" spans="1:15" x14ac:dyDescent="0.35">
      <c r="A1791" s="4">
        <v>44310</v>
      </c>
      <c r="B1791" s="2" t="s">
        <v>18</v>
      </c>
      <c r="C1791" s="2" t="s">
        <v>114</v>
      </c>
      <c r="D1791" s="2" t="s">
        <v>5</v>
      </c>
      <c r="E1791" s="2" t="s">
        <v>57</v>
      </c>
      <c r="F1791" s="2" t="s">
        <v>4</v>
      </c>
      <c r="G1791" s="2" t="s">
        <v>52</v>
      </c>
      <c r="H1791" s="2">
        <v>1</v>
      </c>
      <c r="I1791" s="2">
        <v>4</v>
      </c>
      <c r="J1791" s="2" t="s">
        <v>126</v>
      </c>
      <c r="K1791" s="2" t="s">
        <v>74</v>
      </c>
      <c r="L1791" s="2" t="s">
        <v>12</v>
      </c>
      <c r="M1791" s="2">
        <v>1</v>
      </c>
      <c r="N1791" s="2" t="s">
        <v>11</v>
      </c>
      <c r="O1791" s="2" t="s">
        <v>33</v>
      </c>
    </row>
    <row r="1792" spans="1:15" x14ac:dyDescent="0.35">
      <c r="A1792" s="4">
        <v>44310</v>
      </c>
      <c r="B1792" s="2" t="s">
        <v>18</v>
      </c>
      <c r="C1792" s="2" t="s">
        <v>114</v>
      </c>
      <c r="D1792" s="2" t="s">
        <v>5</v>
      </c>
      <c r="E1792" s="2" t="s">
        <v>57</v>
      </c>
      <c r="F1792" s="2" t="s">
        <v>4</v>
      </c>
      <c r="G1792" s="2" t="s">
        <v>52</v>
      </c>
      <c r="H1792" s="2">
        <v>1</v>
      </c>
      <c r="I1792" s="2">
        <v>5</v>
      </c>
      <c r="J1792" s="2" t="s">
        <v>126</v>
      </c>
      <c r="K1792" s="2" t="s">
        <v>74</v>
      </c>
      <c r="L1792" s="2" t="s">
        <v>11</v>
      </c>
      <c r="M1792" s="2">
        <v>2</v>
      </c>
      <c r="N1792" s="2" t="s">
        <v>11</v>
      </c>
      <c r="O1792" s="2" t="s">
        <v>33</v>
      </c>
    </row>
    <row r="1793" spans="1:15" x14ac:dyDescent="0.35">
      <c r="A1793" s="4">
        <v>44310</v>
      </c>
      <c r="B1793" s="2" t="s">
        <v>18</v>
      </c>
      <c r="C1793" s="2" t="s">
        <v>114</v>
      </c>
      <c r="D1793" s="2" t="s">
        <v>5</v>
      </c>
      <c r="E1793" s="2" t="s">
        <v>57</v>
      </c>
      <c r="F1793" s="2" t="s">
        <v>4</v>
      </c>
      <c r="G1793" s="2" t="s">
        <v>52</v>
      </c>
      <c r="H1793" s="2">
        <v>1</v>
      </c>
      <c r="I1793" s="2">
        <v>6</v>
      </c>
      <c r="J1793" s="2" t="s">
        <v>126</v>
      </c>
      <c r="K1793" s="2" t="s">
        <v>74</v>
      </c>
      <c r="L1793" s="2" t="s">
        <v>11</v>
      </c>
      <c r="M1793" s="2">
        <v>2</v>
      </c>
      <c r="N1793" s="2" t="s">
        <v>11</v>
      </c>
      <c r="O1793" s="2" t="s">
        <v>34</v>
      </c>
    </row>
    <row r="1794" spans="1:15" x14ac:dyDescent="0.35">
      <c r="A1794" s="4">
        <v>44310</v>
      </c>
      <c r="B1794" s="2" t="s">
        <v>18</v>
      </c>
      <c r="C1794" s="2" t="s">
        <v>114</v>
      </c>
      <c r="D1794" s="2" t="s">
        <v>5</v>
      </c>
      <c r="E1794" s="2" t="s">
        <v>57</v>
      </c>
      <c r="F1794" s="2" t="s">
        <v>4</v>
      </c>
      <c r="G1794" s="2" t="s">
        <v>52</v>
      </c>
      <c r="H1794" s="2">
        <v>1</v>
      </c>
      <c r="I1794" s="2">
        <v>7</v>
      </c>
      <c r="J1794" s="2" t="s">
        <v>126</v>
      </c>
      <c r="K1794" s="2" t="s">
        <v>74</v>
      </c>
      <c r="L1794" s="2" t="s">
        <v>11</v>
      </c>
      <c r="M1794" s="2">
        <v>1</v>
      </c>
      <c r="N1794" s="2" t="s">
        <v>11</v>
      </c>
      <c r="O1794" s="2" t="s">
        <v>33</v>
      </c>
    </row>
    <row r="1795" spans="1:15" hidden="1" x14ac:dyDescent="0.35">
      <c r="A1795" s="4">
        <v>44310</v>
      </c>
      <c r="B1795" s="2" t="s">
        <v>18</v>
      </c>
      <c r="C1795" s="2" t="s">
        <v>114</v>
      </c>
      <c r="D1795" s="2" t="s">
        <v>5</v>
      </c>
      <c r="E1795" s="2" t="s">
        <v>57</v>
      </c>
      <c r="F1795" s="2" t="s">
        <v>4</v>
      </c>
      <c r="G1795" s="2" t="s">
        <v>52</v>
      </c>
      <c r="H1795" s="2">
        <v>1</v>
      </c>
      <c r="I1795" s="2">
        <v>8</v>
      </c>
      <c r="J1795" s="2" t="s">
        <v>126</v>
      </c>
      <c r="K1795" s="2" t="s">
        <v>74</v>
      </c>
      <c r="L1795" s="2" t="s">
        <v>11</v>
      </c>
      <c r="M1795" s="2">
        <v>1</v>
      </c>
      <c r="N1795" s="2" t="s">
        <v>40</v>
      </c>
      <c r="O1795" s="2" t="s">
        <v>40</v>
      </c>
    </row>
    <row r="1796" spans="1:15" x14ac:dyDescent="0.35">
      <c r="A1796" s="4">
        <v>44310</v>
      </c>
      <c r="B1796" s="2" t="s">
        <v>18</v>
      </c>
      <c r="C1796" s="2" t="s">
        <v>114</v>
      </c>
      <c r="D1796" s="2" t="s">
        <v>5</v>
      </c>
      <c r="E1796" s="2" t="s">
        <v>57</v>
      </c>
      <c r="F1796" s="2" t="s">
        <v>4</v>
      </c>
      <c r="G1796" s="2" t="s">
        <v>52</v>
      </c>
      <c r="H1796" s="2">
        <v>1</v>
      </c>
      <c r="I1796" s="2">
        <v>9</v>
      </c>
      <c r="J1796" s="2" t="s">
        <v>126</v>
      </c>
      <c r="K1796" s="2" t="s">
        <v>74</v>
      </c>
      <c r="L1796" s="2" t="s">
        <v>11</v>
      </c>
      <c r="M1796" s="2">
        <v>2</v>
      </c>
      <c r="N1796" s="2" t="s">
        <v>11</v>
      </c>
      <c r="O1796" s="2" t="s">
        <v>33</v>
      </c>
    </row>
    <row r="1797" spans="1:15" hidden="1" x14ac:dyDescent="0.35">
      <c r="A1797" s="4">
        <v>44310</v>
      </c>
      <c r="B1797" s="2" t="s">
        <v>18</v>
      </c>
      <c r="C1797" s="2" t="s">
        <v>114</v>
      </c>
      <c r="D1797" s="2" t="s">
        <v>5</v>
      </c>
      <c r="E1797" s="2" t="s">
        <v>57</v>
      </c>
      <c r="F1797" s="2" t="s">
        <v>4</v>
      </c>
      <c r="G1797" s="2" t="s">
        <v>52</v>
      </c>
      <c r="H1797" s="2">
        <v>1</v>
      </c>
      <c r="I1797" s="2">
        <v>10</v>
      </c>
      <c r="J1797" s="2" t="s">
        <v>126</v>
      </c>
      <c r="K1797" s="2" t="s">
        <v>74</v>
      </c>
      <c r="L1797" s="2" t="s">
        <v>12</v>
      </c>
      <c r="M1797" s="2">
        <v>1</v>
      </c>
      <c r="N1797" s="2" t="s">
        <v>40</v>
      </c>
      <c r="O1797" s="2" t="s">
        <v>40</v>
      </c>
    </row>
    <row r="1798" spans="1:15" x14ac:dyDescent="0.35">
      <c r="A1798" s="4">
        <v>44310</v>
      </c>
      <c r="B1798" s="2" t="s">
        <v>18</v>
      </c>
      <c r="C1798" s="2" t="s">
        <v>114</v>
      </c>
      <c r="D1798" s="2" t="s">
        <v>5</v>
      </c>
      <c r="E1798" s="2" t="s">
        <v>57</v>
      </c>
      <c r="F1798" s="2" t="s">
        <v>4</v>
      </c>
      <c r="G1798" s="2" t="s">
        <v>52</v>
      </c>
      <c r="H1798" s="2">
        <v>1</v>
      </c>
      <c r="I1798" s="2">
        <v>11</v>
      </c>
      <c r="J1798" s="2" t="s">
        <v>126</v>
      </c>
      <c r="K1798" s="2" t="s">
        <v>74</v>
      </c>
      <c r="L1798" s="2" t="s">
        <v>12</v>
      </c>
      <c r="M1798" s="2">
        <v>2</v>
      </c>
      <c r="N1798" s="2" t="s">
        <v>11</v>
      </c>
      <c r="O1798" s="2" t="s">
        <v>35</v>
      </c>
    </row>
    <row r="1799" spans="1:15" x14ac:dyDescent="0.35">
      <c r="A1799" s="4">
        <v>44310</v>
      </c>
      <c r="B1799" s="2" t="s">
        <v>18</v>
      </c>
      <c r="C1799" s="2" t="s">
        <v>114</v>
      </c>
      <c r="D1799" s="2" t="s">
        <v>5</v>
      </c>
      <c r="E1799" s="2" t="s">
        <v>57</v>
      </c>
      <c r="F1799" s="2" t="s">
        <v>4</v>
      </c>
      <c r="G1799" s="2" t="s">
        <v>52</v>
      </c>
      <c r="H1799" s="2">
        <v>1</v>
      </c>
      <c r="I1799" s="2">
        <v>12</v>
      </c>
      <c r="J1799" s="2" t="s">
        <v>126</v>
      </c>
      <c r="K1799" s="2" t="s">
        <v>74</v>
      </c>
      <c r="L1799" s="2" t="s">
        <v>12</v>
      </c>
      <c r="M1799" s="2">
        <v>2</v>
      </c>
      <c r="N1799" s="2" t="s">
        <v>11</v>
      </c>
      <c r="O1799" s="2" t="s">
        <v>33</v>
      </c>
    </row>
    <row r="1800" spans="1:15" x14ac:dyDescent="0.35">
      <c r="A1800" s="4">
        <v>44310</v>
      </c>
      <c r="B1800" s="2" t="s">
        <v>18</v>
      </c>
      <c r="C1800" s="2" t="s">
        <v>114</v>
      </c>
      <c r="D1800" s="2" t="s">
        <v>5</v>
      </c>
      <c r="E1800" s="2" t="s">
        <v>57</v>
      </c>
      <c r="F1800" s="2" t="s">
        <v>4</v>
      </c>
      <c r="G1800" s="2" t="s">
        <v>52</v>
      </c>
      <c r="H1800" s="2">
        <v>1</v>
      </c>
      <c r="I1800" s="2">
        <v>13</v>
      </c>
      <c r="J1800" s="2" t="s">
        <v>126</v>
      </c>
      <c r="K1800" s="2" t="s">
        <v>74</v>
      </c>
      <c r="L1800" s="2" t="s">
        <v>12</v>
      </c>
      <c r="M1800" s="2">
        <v>1</v>
      </c>
      <c r="N1800" s="2" t="s">
        <v>11</v>
      </c>
      <c r="O1800" s="2" t="s">
        <v>35</v>
      </c>
    </row>
    <row r="1801" spans="1:15" x14ac:dyDescent="0.35">
      <c r="A1801" s="4">
        <v>44310</v>
      </c>
      <c r="B1801" s="2" t="s">
        <v>18</v>
      </c>
      <c r="C1801" s="2" t="s">
        <v>114</v>
      </c>
      <c r="D1801" s="2" t="s">
        <v>5</v>
      </c>
      <c r="E1801" s="2" t="s">
        <v>57</v>
      </c>
      <c r="F1801" s="2" t="s">
        <v>4</v>
      </c>
      <c r="G1801" s="2" t="s">
        <v>52</v>
      </c>
      <c r="H1801" s="2">
        <v>1</v>
      </c>
      <c r="I1801" s="2">
        <v>14</v>
      </c>
      <c r="J1801" s="2" t="s">
        <v>126</v>
      </c>
      <c r="K1801" s="2" t="s">
        <v>74</v>
      </c>
      <c r="L1801" s="2" t="s">
        <v>12</v>
      </c>
      <c r="M1801" s="2">
        <v>2</v>
      </c>
      <c r="N1801" s="2" t="s">
        <v>11</v>
      </c>
      <c r="O1801" s="2" t="s">
        <v>34</v>
      </c>
    </row>
    <row r="1802" spans="1:15" x14ac:dyDescent="0.35">
      <c r="A1802" s="4">
        <v>44310</v>
      </c>
      <c r="B1802" s="2" t="s">
        <v>18</v>
      </c>
      <c r="C1802" s="2" t="s">
        <v>114</v>
      </c>
      <c r="D1802" s="2" t="s">
        <v>5</v>
      </c>
      <c r="E1802" s="2" t="s">
        <v>57</v>
      </c>
      <c r="F1802" s="2" t="s">
        <v>4</v>
      </c>
      <c r="G1802" s="2" t="s">
        <v>52</v>
      </c>
      <c r="H1802" s="2">
        <v>1</v>
      </c>
      <c r="I1802" s="2">
        <v>15</v>
      </c>
      <c r="J1802" s="2" t="s">
        <v>126</v>
      </c>
      <c r="K1802" s="2" t="s">
        <v>74</v>
      </c>
      <c r="L1802" s="2" t="s">
        <v>11</v>
      </c>
      <c r="M1802" s="2">
        <v>1</v>
      </c>
      <c r="N1802" s="2" t="s">
        <v>12</v>
      </c>
      <c r="O1802" s="2" t="s">
        <v>34</v>
      </c>
    </row>
    <row r="1803" spans="1:15" x14ac:dyDescent="0.35">
      <c r="A1803" s="4">
        <v>44310</v>
      </c>
      <c r="B1803" s="2" t="s">
        <v>18</v>
      </c>
      <c r="C1803" s="2" t="s">
        <v>114</v>
      </c>
      <c r="D1803" s="2" t="s">
        <v>5</v>
      </c>
      <c r="E1803" s="2" t="s">
        <v>57</v>
      </c>
      <c r="F1803" s="2" t="s">
        <v>4</v>
      </c>
      <c r="G1803" s="2" t="s">
        <v>52</v>
      </c>
      <c r="H1803" s="2">
        <v>1</v>
      </c>
      <c r="I1803" s="2">
        <v>16</v>
      </c>
      <c r="J1803" s="2" t="s">
        <v>126</v>
      </c>
      <c r="K1803" s="2" t="s">
        <v>74</v>
      </c>
      <c r="L1803" s="2" t="s">
        <v>11</v>
      </c>
      <c r="M1803" s="2">
        <v>2</v>
      </c>
      <c r="N1803" s="2" t="s">
        <v>12</v>
      </c>
      <c r="O1803" s="2" t="s">
        <v>34</v>
      </c>
    </row>
    <row r="1804" spans="1:15" hidden="1" x14ac:dyDescent="0.35">
      <c r="A1804" s="4">
        <v>44310</v>
      </c>
      <c r="B1804" s="2" t="s">
        <v>18</v>
      </c>
      <c r="C1804" s="2" t="s">
        <v>114</v>
      </c>
      <c r="D1804" s="2" t="s">
        <v>5</v>
      </c>
      <c r="E1804" s="2" t="s">
        <v>57</v>
      </c>
      <c r="F1804" s="2" t="s">
        <v>4</v>
      </c>
      <c r="G1804" s="2" t="s">
        <v>52</v>
      </c>
      <c r="H1804" s="2">
        <v>1</v>
      </c>
      <c r="I1804" s="2">
        <v>17</v>
      </c>
      <c r="J1804" s="2" t="s">
        <v>126</v>
      </c>
      <c r="K1804" s="2" t="s">
        <v>74</v>
      </c>
      <c r="L1804" s="2" t="s">
        <v>11</v>
      </c>
      <c r="M1804" s="2">
        <v>2</v>
      </c>
      <c r="N1804" s="2" t="s">
        <v>40</v>
      </c>
      <c r="O1804" s="2" t="s">
        <v>40</v>
      </c>
    </row>
    <row r="1805" spans="1:15" x14ac:dyDescent="0.35">
      <c r="A1805" s="4">
        <v>44310</v>
      </c>
      <c r="B1805" s="2" t="s">
        <v>18</v>
      </c>
      <c r="C1805" s="2" t="s">
        <v>114</v>
      </c>
      <c r="D1805" s="2" t="s">
        <v>5</v>
      </c>
      <c r="E1805" s="2" t="s">
        <v>57</v>
      </c>
      <c r="F1805" s="2" t="s">
        <v>4</v>
      </c>
      <c r="G1805" s="2" t="s">
        <v>52</v>
      </c>
      <c r="H1805" s="2">
        <v>1</v>
      </c>
      <c r="I1805" s="2">
        <v>18</v>
      </c>
      <c r="J1805" s="2" t="s">
        <v>126</v>
      </c>
      <c r="K1805" s="2" t="s">
        <v>74</v>
      </c>
      <c r="L1805" s="2" t="s">
        <v>11</v>
      </c>
      <c r="M1805" s="2">
        <v>2</v>
      </c>
      <c r="N1805" s="2" t="s">
        <v>12</v>
      </c>
      <c r="O1805" s="2" t="s">
        <v>35</v>
      </c>
    </row>
    <row r="1806" spans="1:15" hidden="1" x14ac:dyDescent="0.35">
      <c r="A1806" s="4">
        <v>44310</v>
      </c>
      <c r="B1806" s="2" t="s">
        <v>18</v>
      </c>
      <c r="C1806" s="2" t="s">
        <v>114</v>
      </c>
      <c r="D1806" s="2" t="s">
        <v>5</v>
      </c>
      <c r="E1806" s="2" t="s">
        <v>57</v>
      </c>
      <c r="F1806" s="2" t="s">
        <v>4</v>
      </c>
      <c r="G1806" s="2" t="s">
        <v>52</v>
      </c>
      <c r="H1806" s="2">
        <v>1</v>
      </c>
      <c r="I1806" s="2">
        <v>19</v>
      </c>
      <c r="J1806" s="2" t="s">
        <v>126</v>
      </c>
      <c r="K1806" s="2" t="s">
        <v>74</v>
      </c>
      <c r="L1806" s="2" t="s">
        <v>11</v>
      </c>
      <c r="M1806" s="2">
        <v>1</v>
      </c>
      <c r="N1806" s="2" t="s">
        <v>40</v>
      </c>
      <c r="O1806" s="2" t="s">
        <v>40</v>
      </c>
    </row>
    <row r="1807" spans="1:15" x14ac:dyDescent="0.35">
      <c r="A1807" s="4">
        <v>44310</v>
      </c>
      <c r="B1807" s="2" t="s">
        <v>18</v>
      </c>
      <c r="C1807" s="2" t="s">
        <v>114</v>
      </c>
      <c r="D1807" s="2" t="s">
        <v>5</v>
      </c>
      <c r="E1807" s="2" t="s">
        <v>57</v>
      </c>
      <c r="F1807" s="2" t="s">
        <v>4</v>
      </c>
      <c r="G1807" s="2" t="s">
        <v>52</v>
      </c>
      <c r="H1807" s="2">
        <v>1</v>
      </c>
      <c r="I1807" s="2">
        <v>20</v>
      </c>
      <c r="J1807" s="2" t="s">
        <v>126</v>
      </c>
      <c r="K1807" s="2" t="s">
        <v>74</v>
      </c>
      <c r="L1807" s="2" t="s">
        <v>11</v>
      </c>
      <c r="M1807" s="2">
        <v>1</v>
      </c>
      <c r="N1807" s="2" t="s">
        <v>12</v>
      </c>
      <c r="O1807" s="2" t="s">
        <v>35</v>
      </c>
    </row>
    <row r="1808" spans="1:15" hidden="1" x14ac:dyDescent="0.35">
      <c r="A1808" s="4">
        <v>44310</v>
      </c>
      <c r="B1808" s="2" t="s">
        <v>18</v>
      </c>
      <c r="C1808" s="2" t="s">
        <v>114</v>
      </c>
      <c r="D1808" s="2" t="s">
        <v>5</v>
      </c>
      <c r="E1808" s="2" t="s">
        <v>57</v>
      </c>
      <c r="F1808" s="2" t="s">
        <v>4</v>
      </c>
      <c r="G1808" s="2" t="s">
        <v>52</v>
      </c>
      <c r="H1808" s="2">
        <v>1</v>
      </c>
      <c r="I1808" s="2">
        <v>21</v>
      </c>
      <c r="J1808" s="2" t="s">
        <v>126</v>
      </c>
      <c r="K1808" s="2" t="s">
        <v>74</v>
      </c>
      <c r="L1808" s="2" t="s">
        <v>12</v>
      </c>
      <c r="M1808" s="2">
        <v>2</v>
      </c>
      <c r="N1808" s="2" t="s">
        <v>40</v>
      </c>
      <c r="O1808" s="2" t="s">
        <v>40</v>
      </c>
    </row>
    <row r="1809" spans="1:15" x14ac:dyDescent="0.35">
      <c r="A1809" s="4">
        <v>44310</v>
      </c>
      <c r="B1809" s="2" t="s">
        <v>18</v>
      </c>
      <c r="C1809" s="2" t="s">
        <v>114</v>
      </c>
      <c r="D1809" s="2" t="s">
        <v>5</v>
      </c>
      <c r="E1809" s="2" t="s">
        <v>57</v>
      </c>
      <c r="F1809" s="2" t="s">
        <v>4</v>
      </c>
      <c r="G1809" s="2" t="s">
        <v>52</v>
      </c>
      <c r="H1809" s="2">
        <v>1</v>
      </c>
      <c r="I1809" s="2">
        <v>22</v>
      </c>
      <c r="J1809" s="2" t="s">
        <v>126</v>
      </c>
      <c r="K1809" s="2" t="s">
        <v>74</v>
      </c>
      <c r="L1809" s="2" t="s">
        <v>12</v>
      </c>
      <c r="M1809" s="2">
        <v>2</v>
      </c>
      <c r="N1809" s="2" t="s">
        <v>12</v>
      </c>
      <c r="O1809" s="2" t="s">
        <v>33</v>
      </c>
    </row>
    <row r="1810" spans="1:15" x14ac:dyDescent="0.35">
      <c r="A1810" s="4">
        <v>44310</v>
      </c>
      <c r="B1810" s="2" t="s">
        <v>18</v>
      </c>
      <c r="C1810" s="2" t="s">
        <v>114</v>
      </c>
      <c r="D1810" s="2" t="s">
        <v>5</v>
      </c>
      <c r="E1810" s="2" t="s">
        <v>57</v>
      </c>
      <c r="F1810" s="2" t="s">
        <v>4</v>
      </c>
      <c r="G1810" s="2" t="s">
        <v>52</v>
      </c>
      <c r="H1810" s="2">
        <v>1</v>
      </c>
      <c r="I1810" s="2">
        <v>23</v>
      </c>
      <c r="J1810" s="2" t="s">
        <v>126</v>
      </c>
      <c r="K1810" s="2" t="s">
        <v>74</v>
      </c>
      <c r="L1810" s="2" t="s">
        <v>12</v>
      </c>
      <c r="M1810" s="2">
        <v>1</v>
      </c>
      <c r="N1810" s="2" t="s">
        <v>11</v>
      </c>
      <c r="O1810" s="2" t="s">
        <v>33</v>
      </c>
    </row>
    <row r="1811" spans="1:15" x14ac:dyDescent="0.35">
      <c r="A1811" s="4">
        <v>44310</v>
      </c>
      <c r="B1811" s="2" t="s">
        <v>18</v>
      </c>
      <c r="C1811" s="2" t="s">
        <v>114</v>
      </c>
      <c r="D1811" s="2" t="s">
        <v>5</v>
      </c>
      <c r="E1811" s="2" t="s">
        <v>57</v>
      </c>
      <c r="F1811" s="2" t="s">
        <v>4</v>
      </c>
      <c r="G1811" s="2" t="s">
        <v>52</v>
      </c>
      <c r="H1811" s="2">
        <v>1</v>
      </c>
      <c r="I1811" s="2">
        <v>24</v>
      </c>
      <c r="J1811" s="2" t="s">
        <v>126</v>
      </c>
      <c r="K1811" s="2" t="s">
        <v>74</v>
      </c>
      <c r="L1811" s="2" t="s">
        <v>12</v>
      </c>
      <c r="M1811" s="2">
        <v>2</v>
      </c>
      <c r="N1811" s="2" t="s">
        <v>11</v>
      </c>
      <c r="O1811" s="2" t="s">
        <v>33</v>
      </c>
    </row>
    <row r="1812" spans="1:15" x14ac:dyDescent="0.35">
      <c r="A1812" s="4">
        <v>44310</v>
      </c>
      <c r="B1812" s="2" t="s">
        <v>18</v>
      </c>
      <c r="C1812" s="2" t="s">
        <v>114</v>
      </c>
      <c r="D1812" s="2" t="s">
        <v>5</v>
      </c>
      <c r="E1812" s="2" t="s">
        <v>57</v>
      </c>
      <c r="F1812" s="2" t="s">
        <v>4</v>
      </c>
      <c r="G1812" s="2" t="s">
        <v>52</v>
      </c>
      <c r="H1812" s="2">
        <v>1</v>
      </c>
      <c r="I1812" s="2">
        <v>25</v>
      </c>
      <c r="J1812" s="2" t="s">
        <v>126</v>
      </c>
      <c r="K1812" s="2" t="s">
        <v>74</v>
      </c>
      <c r="L1812" s="2" t="s">
        <v>12</v>
      </c>
      <c r="M1812" s="2">
        <v>1</v>
      </c>
      <c r="N1812" s="2" t="s">
        <v>12</v>
      </c>
      <c r="O1812" s="2" t="s">
        <v>33</v>
      </c>
    </row>
    <row r="1813" spans="1:15" x14ac:dyDescent="0.35">
      <c r="A1813" s="4">
        <v>44310</v>
      </c>
      <c r="B1813" s="2" t="s">
        <v>18</v>
      </c>
      <c r="C1813" s="2" t="s">
        <v>114</v>
      </c>
      <c r="D1813" s="2" t="s">
        <v>5</v>
      </c>
      <c r="E1813" s="2" t="s">
        <v>57</v>
      </c>
      <c r="F1813" s="2" t="s">
        <v>4</v>
      </c>
      <c r="G1813" s="2" t="s">
        <v>52</v>
      </c>
      <c r="H1813" s="2">
        <v>1</v>
      </c>
      <c r="I1813" s="2">
        <v>26</v>
      </c>
      <c r="J1813" s="2" t="s">
        <v>126</v>
      </c>
      <c r="K1813" s="2" t="s">
        <v>74</v>
      </c>
      <c r="L1813" s="2" t="s">
        <v>11</v>
      </c>
      <c r="M1813" s="2">
        <v>1</v>
      </c>
      <c r="N1813" s="2" t="s">
        <v>11</v>
      </c>
      <c r="O1813" s="2" t="s">
        <v>34</v>
      </c>
    </row>
    <row r="1814" spans="1:15" x14ac:dyDescent="0.35">
      <c r="A1814" s="4">
        <v>44310</v>
      </c>
      <c r="B1814" s="2" t="s">
        <v>18</v>
      </c>
      <c r="C1814" s="2" t="s">
        <v>114</v>
      </c>
      <c r="D1814" s="2" t="s">
        <v>5</v>
      </c>
      <c r="E1814" s="2" t="s">
        <v>57</v>
      </c>
      <c r="F1814" s="2" t="s">
        <v>4</v>
      </c>
      <c r="G1814" s="2" t="s">
        <v>52</v>
      </c>
      <c r="H1814" s="2">
        <v>2</v>
      </c>
      <c r="I1814" s="2">
        <v>1</v>
      </c>
      <c r="J1814" s="2" t="s">
        <v>126</v>
      </c>
      <c r="K1814" s="2" t="s">
        <v>74</v>
      </c>
      <c r="L1814" s="2" t="s">
        <v>11</v>
      </c>
      <c r="M1814" s="2">
        <v>2</v>
      </c>
      <c r="N1814" s="2" t="s">
        <v>12</v>
      </c>
      <c r="O1814" s="2" t="s">
        <v>34</v>
      </c>
    </row>
    <row r="1815" spans="1:15" x14ac:dyDescent="0.35">
      <c r="A1815" s="4">
        <v>44310</v>
      </c>
      <c r="B1815" s="2" t="s">
        <v>18</v>
      </c>
      <c r="C1815" s="2" t="s">
        <v>114</v>
      </c>
      <c r="D1815" s="2" t="s">
        <v>5</v>
      </c>
      <c r="E1815" s="2" t="s">
        <v>57</v>
      </c>
      <c r="F1815" s="2" t="s">
        <v>4</v>
      </c>
      <c r="G1815" s="2" t="s">
        <v>52</v>
      </c>
      <c r="H1815" s="2">
        <v>2</v>
      </c>
      <c r="I1815" s="2">
        <v>2</v>
      </c>
      <c r="J1815" s="2" t="s">
        <v>126</v>
      </c>
      <c r="K1815" s="2" t="s">
        <v>74</v>
      </c>
      <c r="L1815" s="2" t="s">
        <v>11</v>
      </c>
      <c r="M1815" s="2">
        <v>2</v>
      </c>
      <c r="N1815" s="2" t="s">
        <v>12</v>
      </c>
      <c r="O1815" s="2" t="s">
        <v>33</v>
      </c>
    </row>
    <row r="1816" spans="1:15" x14ac:dyDescent="0.35">
      <c r="A1816" s="4">
        <v>44310</v>
      </c>
      <c r="B1816" s="2" t="s">
        <v>18</v>
      </c>
      <c r="C1816" s="2" t="s">
        <v>114</v>
      </c>
      <c r="D1816" s="2" t="s">
        <v>5</v>
      </c>
      <c r="E1816" s="2" t="s">
        <v>57</v>
      </c>
      <c r="F1816" s="2" t="s">
        <v>4</v>
      </c>
      <c r="G1816" s="2" t="s">
        <v>52</v>
      </c>
      <c r="H1816" s="2">
        <v>2</v>
      </c>
      <c r="I1816" s="2">
        <v>3</v>
      </c>
      <c r="J1816" s="2" t="s">
        <v>126</v>
      </c>
      <c r="K1816" s="2" t="s">
        <v>74</v>
      </c>
      <c r="L1816" s="2" t="s">
        <v>11</v>
      </c>
      <c r="M1816" s="2">
        <v>1</v>
      </c>
      <c r="N1816" s="2" t="s">
        <v>12</v>
      </c>
      <c r="O1816" s="2" t="s">
        <v>35</v>
      </c>
    </row>
    <row r="1817" spans="1:15" x14ac:dyDescent="0.35">
      <c r="A1817" s="4">
        <v>44310</v>
      </c>
      <c r="B1817" s="2" t="s">
        <v>18</v>
      </c>
      <c r="C1817" s="2" t="s">
        <v>114</v>
      </c>
      <c r="D1817" s="2" t="s">
        <v>5</v>
      </c>
      <c r="E1817" s="2" t="s">
        <v>57</v>
      </c>
      <c r="F1817" s="2" t="s">
        <v>4</v>
      </c>
      <c r="G1817" s="2" t="s">
        <v>52</v>
      </c>
      <c r="H1817" s="2">
        <v>2</v>
      </c>
      <c r="I1817" s="2">
        <v>4</v>
      </c>
      <c r="J1817" s="2" t="s">
        <v>126</v>
      </c>
      <c r="K1817" s="2" t="s">
        <v>74</v>
      </c>
      <c r="L1817" s="2" t="s">
        <v>11</v>
      </c>
      <c r="M1817" s="2">
        <v>1</v>
      </c>
      <c r="N1817" s="2" t="s">
        <v>11</v>
      </c>
      <c r="O1817" s="2" t="s">
        <v>33</v>
      </c>
    </row>
    <row r="1818" spans="1:15" x14ac:dyDescent="0.35">
      <c r="A1818" s="4">
        <v>44310</v>
      </c>
      <c r="B1818" s="2" t="s">
        <v>18</v>
      </c>
      <c r="C1818" s="2" t="s">
        <v>114</v>
      </c>
      <c r="D1818" s="2" t="s">
        <v>5</v>
      </c>
      <c r="E1818" s="2" t="s">
        <v>57</v>
      </c>
      <c r="F1818" s="2" t="s">
        <v>4</v>
      </c>
      <c r="G1818" s="2" t="s">
        <v>52</v>
      </c>
      <c r="H1818" s="2">
        <v>2</v>
      </c>
      <c r="I1818" s="2">
        <v>5</v>
      </c>
      <c r="J1818" s="2" t="s">
        <v>126</v>
      </c>
      <c r="K1818" s="2" t="s">
        <v>74</v>
      </c>
      <c r="L1818" s="2" t="s">
        <v>12</v>
      </c>
      <c r="M1818" s="2">
        <v>1</v>
      </c>
      <c r="N1818" s="2" t="s">
        <v>11</v>
      </c>
      <c r="O1818" s="2" t="s">
        <v>33</v>
      </c>
    </row>
    <row r="1819" spans="1:15" hidden="1" x14ac:dyDescent="0.35">
      <c r="A1819" s="4">
        <v>44310</v>
      </c>
      <c r="B1819" s="2" t="s">
        <v>18</v>
      </c>
      <c r="C1819" s="2" t="s">
        <v>114</v>
      </c>
      <c r="D1819" s="2" t="s">
        <v>5</v>
      </c>
      <c r="E1819" s="2" t="s">
        <v>57</v>
      </c>
      <c r="F1819" s="2" t="s">
        <v>4</v>
      </c>
      <c r="G1819" s="2" t="s">
        <v>52</v>
      </c>
      <c r="H1819" s="2">
        <v>2</v>
      </c>
      <c r="I1819" s="2">
        <v>6</v>
      </c>
      <c r="J1819" s="2" t="s">
        <v>126</v>
      </c>
      <c r="K1819" s="2" t="s">
        <v>74</v>
      </c>
      <c r="L1819" s="2" t="s">
        <v>12</v>
      </c>
      <c r="M1819" s="2">
        <v>2</v>
      </c>
      <c r="N1819" s="2" t="s">
        <v>40</v>
      </c>
      <c r="O1819" s="2" t="s">
        <v>40</v>
      </c>
    </row>
    <row r="1820" spans="1:15" x14ac:dyDescent="0.35">
      <c r="A1820" s="4">
        <v>44310</v>
      </c>
      <c r="B1820" s="2" t="s">
        <v>18</v>
      </c>
      <c r="C1820" s="2" t="s">
        <v>114</v>
      </c>
      <c r="D1820" s="2" t="s">
        <v>5</v>
      </c>
      <c r="E1820" s="2" t="s">
        <v>57</v>
      </c>
      <c r="F1820" s="2" t="s">
        <v>4</v>
      </c>
      <c r="G1820" s="2" t="s">
        <v>52</v>
      </c>
      <c r="H1820" s="2">
        <v>2</v>
      </c>
      <c r="I1820" s="2">
        <v>7</v>
      </c>
      <c r="J1820" s="2" t="s">
        <v>126</v>
      </c>
      <c r="K1820" s="2" t="s">
        <v>74</v>
      </c>
      <c r="L1820" s="2" t="s">
        <v>12</v>
      </c>
      <c r="M1820" s="2">
        <v>2</v>
      </c>
      <c r="N1820" s="2" t="s">
        <v>11</v>
      </c>
      <c r="O1820" s="2" t="s">
        <v>35</v>
      </c>
    </row>
    <row r="1821" spans="1:15" x14ac:dyDescent="0.35">
      <c r="A1821" s="4">
        <v>44310</v>
      </c>
      <c r="B1821" s="2" t="s">
        <v>18</v>
      </c>
      <c r="C1821" s="2" t="s">
        <v>114</v>
      </c>
      <c r="D1821" s="2" t="s">
        <v>5</v>
      </c>
      <c r="E1821" s="2" t="s">
        <v>57</v>
      </c>
      <c r="F1821" s="2" t="s">
        <v>4</v>
      </c>
      <c r="G1821" s="2" t="s">
        <v>52</v>
      </c>
      <c r="H1821" s="2">
        <v>2</v>
      </c>
      <c r="I1821" s="2">
        <v>8</v>
      </c>
      <c r="J1821" s="2" t="s">
        <v>126</v>
      </c>
      <c r="K1821" s="2" t="s">
        <v>74</v>
      </c>
      <c r="L1821" s="2" t="s">
        <v>12</v>
      </c>
      <c r="M1821" s="2">
        <v>2</v>
      </c>
      <c r="N1821" s="2" t="s">
        <v>11</v>
      </c>
      <c r="O1821" s="2" t="s">
        <v>34</v>
      </c>
    </row>
    <row r="1822" spans="1:15" x14ac:dyDescent="0.35">
      <c r="A1822" s="4">
        <v>44310</v>
      </c>
      <c r="B1822" s="2" t="s">
        <v>18</v>
      </c>
      <c r="C1822" s="2" t="s">
        <v>114</v>
      </c>
      <c r="D1822" s="2" t="s">
        <v>5</v>
      </c>
      <c r="E1822" s="2" t="s">
        <v>57</v>
      </c>
      <c r="F1822" s="2" t="s">
        <v>4</v>
      </c>
      <c r="G1822" s="2" t="s">
        <v>52</v>
      </c>
      <c r="H1822" s="2">
        <v>2</v>
      </c>
      <c r="I1822" s="2">
        <v>9</v>
      </c>
      <c r="J1822" s="2" t="s">
        <v>126</v>
      </c>
      <c r="K1822" s="2" t="s">
        <v>74</v>
      </c>
      <c r="L1822" s="2" t="s">
        <v>12</v>
      </c>
      <c r="M1822" s="2">
        <v>2</v>
      </c>
      <c r="N1822" s="2" t="s">
        <v>12</v>
      </c>
      <c r="O1822" s="2" t="s">
        <v>33</v>
      </c>
    </row>
    <row r="1823" spans="1:15" x14ac:dyDescent="0.35">
      <c r="A1823" s="4">
        <v>44310</v>
      </c>
      <c r="B1823" s="2" t="s">
        <v>18</v>
      </c>
      <c r="C1823" s="2" t="s">
        <v>114</v>
      </c>
      <c r="D1823" s="2" t="s">
        <v>5</v>
      </c>
      <c r="E1823" s="2" t="s">
        <v>57</v>
      </c>
      <c r="F1823" s="2" t="s">
        <v>4</v>
      </c>
      <c r="G1823" s="2" t="s">
        <v>52</v>
      </c>
      <c r="H1823" s="2">
        <v>2</v>
      </c>
      <c r="I1823" s="2">
        <v>10</v>
      </c>
      <c r="J1823" s="2" t="s">
        <v>126</v>
      </c>
      <c r="K1823" s="2" t="s">
        <v>74</v>
      </c>
      <c r="L1823" s="2" t="s">
        <v>11</v>
      </c>
      <c r="M1823" s="2">
        <v>1</v>
      </c>
      <c r="N1823" s="7" t="s">
        <v>12</v>
      </c>
      <c r="O1823" s="2" t="s">
        <v>34</v>
      </c>
    </row>
    <row r="1824" spans="1:15" x14ac:dyDescent="0.35">
      <c r="A1824" s="4">
        <v>44310</v>
      </c>
      <c r="B1824" s="2" t="s">
        <v>18</v>
      </c>
      <c r="C1824" s="2" t="s">
        <v>114</v>
      </c>
      <c r="D1824" s="2" t="s">
        <v>5</v>
      </c>
      <c r="E1824" s="2" t="s">
        <v>57</v>
      </c>
      <c r="F1824" s="2" t="s">
        <v>4</v>
      </c>
      <c r="G1824" s="2" t="s">
        <v>52</v>
      </c>
      <c r="H1824" s="2">
        <v>2</v>
      </c>
      <c r="I1824" s="2">
        <v>11</v>
      </c>
      <c r="J1824" s="2" t="s">
        <v>126</v>
      </c>
      <c r="K1824" s="2" t="s">
        <v>74</v>
      </c>
      <c r="L1824" s="2" t="s">
        <v>11</v>
      </c>
      <c r="M1824" s="2">
        <v>1</v>
      </c>
      <c r="N1824" s="2" t="s">
        <v>11</v>
      </c>
      <c r="O1824" s="2" t="s">
        <v>35</v>
      </c>
    </row>
    <row r="1825" spans="1:15" hidden="1" x14ac:dyDescent="0.35">
      <c r="A1825" s="4">
        <v>44310</v>
      </c>
      <c r="B1825" s="2" t="s">
        <v>18</v>
      </c>
      <c r="C1825" s="2" t="s">
        <v>114</v>
      </c>
      <c r="D1825" s="2" t="s">
        <v>5</v>
      </c>
      <c r="E1825" s="2" t="s">
        <v>57</v>
      </c>
      <c r="F1825" s="2" t="s">
        <v>4</v>
      </c>
      <c r="G1825" s="2" t="s">
        <v>52</v>
      </c>
      <c r="H1825" s="2">
        <v>2</v>
      </c>
      <c r="I1825" s="2">
        <v>12</v>
      </c>
      <c r="J1825" s="2" t="s">
        <v>126</v>
      </c>
      <c r="K1825" s="2" t="s">
        <v>74</v>
      </c>
      <c r="L1825" s="2" t="s">
        <v>11</v>
      </c>
      <c r="M1825" s="2">
        <v>1</v>
      </c>
      <c r="N1825" s="2" t="s">
        <v>40</v>
      </c>
      <c r="O1825" s="2" t="s">
        <v>40</v>
      </c>
    </row>
    <row r="1826" spans="1:15" x14ac:dyDescent="0.35">
      <c r="A1826" s="4">
        <v>44310</v>
      </c>
      <c r="B1826" s="2" t="s">
        <v>18</v>
      </c>
      <c r="C1826" s="2" t="s">
        <v>114</v>
      </c>
      <c r="D1826" s="2" t="s">
        <v>5</v>
      </c>
      <c r="E1826" s="2" t="s">
        <v>57</v>
      </c>
      <c r="F1826" s="2" t="s">
        <v>4</v>
      </c>
      <c r="G1826" s="2" t="s">
        <v>52</v>
      </c>
      <c r="H1826" s="2">
        <v>2</v>
      </c>
      <c r="I1826" s="2">
        <v>13</v>
      </c>
      <c r="J1826" s="2" t="s">
        <v>126</v>
      </c>
      <c r="K1826" s="2" t="s">
        <v>74</v>
      </c>
      <c r="L1826" s="2" t="s">
        <v>11</v>
      </c>
      <c r="M1826" s="2">
        <v>1</v>
      </c>
      <c r="N1826" s="2" t="s">
        <v>12</v>
      </c>
      <c r="O1826" s="2" t="s">
        <v>35</v>
      </c>
    </row>
    <row r="1827" spans="1:15" x14ac:dyDescent="0.35">
      <c r="A1827" s="4">
        <v>44310</v>
      </c>
      <c r="B1827" s="2" t="s">
        <v>18</v>
      </c>
      <c r="C1827" s="2" t="s">
        <v>114</v>
      </c>
      <c r="D1827" s="2" t="s">
        <v>5</v>
      </c>
      <c r="E1827" s="2" t="s">
        <v>57</v>
      </c>
      <c r="F1827" s="2" t="s">
        <v>4</v>
      </c>
      <c r="G1827" s="2" t="s">
        <v>52</v>
      </c>
      <c r="H1827" s="2">
        <v>2</v>
      </c>
      <c r="I1827" s="2">
        <v>14</v>
      </c>
      <c r="J1827" s="2" t="s">
        <v>126</v>
      </c>
      <c r="K1827" s="2" t="s">
        <v>74</v>
      </c>
      <c r="L1827" s="2" t="s">
        <v>11</v>
      </c>
      <c r="M1827" s="2">
        <v>1</v>
      </c>
      <c r="N1827" s="2" t="s">
        <v>11</v>
      </c>
      <c r="O1827" s="2" t="s">
        <v>34</v>
      </c>
    </row>
    <row r="1828" spans="1:15" x14ac:dyDescent="0.35">
      <c r="A1828" s="4">
        <v>44310</v>
      </c>
      <c r="B1828" s="2" t="s">
        <v>18</v>
      </c>
      <c r="C1828" s="2" t="s">
        <v>114</v>
      </c>
      <c r="D1828" s="2" t="s">
        <v>5</v>
      </c>
      <c r="E1828" s="2" t="s">
        <v>57</v>
      </c>
      <c r="F1828" s="2" t="s">
        <v>4</v>
      </c>
      <c r="G1828" s="2" t="s">
        <v>52</v>
      </c>
      <c r="H1828" s="2">
        <v>2</v>
      </c>
      <c r="I1828" s="2">
        <v>15</v>
      </c>
      <c r="J1828" s="2" t="s">
        <v>126</v>
      </c>
      <c r="K1828" s="2" t="s">
        <v>74</v>
      </c>
      <c r="L1828" s="2" t="s">
        <v>12</v>
      </c>
      <c r="M1828" s="2">
        <v>1</v>
      </c>
      <c r="N1828" s="2" t="s">
        <v>11</v>
      </c>
      <c r="O1828" s="2" t="s">
        <v>34</v>
      </c>
    </row>
    <row r="1829" spans="1:15" x14ac:dyDescent="0.35">
      <c r="A1829" s="4">
        <v>44310</v>
      </c>
      <c r="B1829" s="2" t="s">
        <v>18</v>
      </c>
      <c r="C1829" s="2" t="s">
        <v>114</v>
      </c>
      <c r="D1829" s="2" t="s">
        <v>5</v>
      </c>
      <c r="E1829" s="2" t="s">
        <v>57</v>
      </c>
      <c r="F1829" s="2" t="s">
        <v>4</v>
      </c>
      <c r="G1829" s="2" t="s">
        <v>52</v>
      </c>
      <c r="H1829" s="2">
        <v>2</v>
      </c>
      <c r="I1829" s="2">
        <v>16</v>
      </c>
      <c r="J1829" s="2" t="s">
        <v>126</v>
      </c>
      <c r="K1829" s="2" t="s">
        <v>74</v>
      </c>
      <c r="L1829" s="2" t="s">
        <v>12</v>
      </c>
      <c r="M1829" s="2">
        <v>1</v>
      </c>
      <c r="N1829" s="2" t="s">
        <v>11</v>
      </c>
      <c r="O1829" s="2" t="s">
        <v>33</v>
      </c>
    </row>
    <row r="1830" spans="1:15" x14ac:dyDescent="0.35">
      <c r="A1830" s="4">
        <v>44310</v>
      </c>
      <c r="B1830" s="2" t="s">
        <v>18</v>
      </c>
      <c r="C1830" s="2" t="s">
        <v>114</v>
      </c>
      <c r="D1830" s="2" t="s">
        <v>5</v>
      </c>
      <c r="E1830" s="2" t="s">
        <v>57</v>
      </c>
      <c r="F1830" s="2" t="s">
        <v>4</v>
      </c>
      <c r="G1830" s="2" t="s">
        <v>52</v>
      </c>
      <c r="H1830" s="2">
        <v>2</v>
      </c>
      <c r="I1830" s="2">
        <v>17</v>
      </c>
      <c r="J1830" s="2" t="s">
        <v>126</v>
      </c>
      <c r="K1830" s="2" t="s">
        <v>74</v>
      </c>
      <c r="L1830" s="2" t="s">
        <v>11</v>
      </c>
      <c r="M1830" s="2">
        <v>2</v>
      </c>
      <c r="N1830" s="2" t="s">
        <v>11</v>
      </c>
      <c r="O1830" s="2" t="s">
        <v>35</v>
      </c>
    </row>
    <row r="1831" spans="1:15" x14ac:dyDescent="0.35">
      <c r="A1831" s="4">
        <v>44310</v>
      </c>
      <c r="B1831" s="2" t="s">
        <v>18</v>
      </c>
      <c r="C1831" s="2" t="s">
        <v>114</v>
      </c>
      <c r="D1831" s="2" t="s">
        <v>5</v>
      </c>
      <c r="E1831" s="2" t="s">
        <v>57</v>
      </c>
      <c r="F1831" s="2" t="s">
        <v>4</v>
      </c>
      <c r="G1831" s="2" t="s">
        <v>52</v>
      </c>
      <c r="H1831" s="2">
        <v>2</v>
      </c>
      <c r="I1831" s="2">
        <v>18</v>
      </c>
      <c r="J1831" s="2" t="s">
        <v>126</v>
      </c>
      <c r="K1831" s="2" t="s">
        <v>74</v>
      </c>
      <c r="L1831" s="2" t="s">
        <v>11</v>
      </c>
      <c r="M1831" s="2">
        <v>1</v>
      </c>
      <c r="N1831" s="2" t="s">
        <v>12</v>
      </c>
      <c r="O1831" s="2" t="s">
        <v>34</v>
      </c>
    </row>
    <row r="1832" spans="1:15" x14ac:dyDescent="0.35">
      <c r="A1832" s="4">
        <v>44310</v>
      </c>
      <c r="B1832" s="2" t="s">
        <v>18</v>
      </c>
      <c r="C1832" s="2" t="s">
        <v>114</v>
      </c>
      <c r="D1832" s="2" t="s">
        <v>5</v>
      </c>
      <c r="E1832" s="2" t="s">
        <v>57</v>
      </c>
      <c r="F1832" s="2" t="s">
        <v>4</v>
      </c>
      <c r="G1832" s="2" t="s">
        <v>52</v>
      </c>
      <c r="H1832" s="2">
        <v>2</v>
      </c>
      <c r="I1832" s="2">
        <v>19</v>
      </c>
      <c r="J1832" s="2" t="s">
        <v>126</v>
      </c>
      <c r="K1832" s="2" t="s">
        <v>74</v>
      </c>
      <c r="L1832" s="2" t="s">
        <v>12</v>
      </c>
      <c r="M1832" s="2">
        <v>1</v>
      </c>
      <c r="N1832" s="2" t="s">
        <v>12</v>
      </c>
      <c r="O1832" s="2" t="s">
        <v>35</v>
      </c>
    </row>
    <row r="1833" spans="1:15" x14ac:dyDescent="0.35">
      <c r="A1833" s="4">
        <v>44310</v>
      </c>
      <c r="B1833" s="2" t="s">
        <v>18</v>
      </c>
      <c r="C1833" s="2" t="s">
        <v>114</v>
      </c>
      <c r="D1833" s="2" t="s">
        <v>5</v>
      </c>
      <c r="E1833" s="2" t="s">
        <v>57</v>
      </c>
      <c r="F1833" s="2" t="s">
        <v>4</v>
      </c>
      <c r="G1833" s="2" t="s">
        <v>52</v>
      </c>
      <c r="H1833" s="2">
        <v>2</v>
      </c>
      <c r="I1833" s="2">
        <v>20</v>
      </c>
      <c r="J1833" s="2" t="s">
        <v>126</v>
      </c>
      <c r="K1833" s="2" t="s">
        <v>74</v>
      </c>
      <c r="L1833" s="2" t="s">
        <v>12</v>
      </c>
      <c r="M1833" s="2">
        <v>2</v>
      </c>
      <c r="N1833" s="2" t="s">
        <v>11</v>
      </c>
      <c r="O1833" s="2" t="s">
        <v>33</v>
      </c>
    </row>
    <row r="1834" spans="1:15" x14ac:dyDescent="0.35">
      <c r="A1834" s="4">
        <v>44310</v>
      </c>
      <c r="B1834" s="2" t="s">
        <v>18</v>
      </c>
      <c r="C1834" s="2" t="s">
        <v>114</v>
      </c>
      <c r="D1834" s="2" t="s">
        <v>5</v>
      </c>
      <c r="E1834" s="2" t="s">
        <v>57</v>
      </c>
      <c r="F1834" s="2" t="s">
        <v>4</v>
      </c>
      <c r="G1834" s="2" t="s">
        <v>52</v>
      </c>
      <c r="H1834" s="2">
        <v>2</v>
      </c>
      <c r="I1834" s="2">
        <v>21</v>
      </c>
      <c r="J1834" s="2" t="s">
        <v>126</v>
      </c>
      <c r="K1834" s="2" t="s">
        <v>74</v>
      </c>
      <c r="L1834" s="2" t="s">
        <v>12</v>
      </c>
      <c r="M1834" s="2">
        <v>2</v>
      </c>
      <c r="N1834" s="2" t="s">
        <v>11</v>
      </c>
      <c r="O1834" s="2" t="s">
        <v>34</v>
      </c>
    </row>
    <row r="1835" spans="1:15" x14ac:dyDescent="0.35">
      <c r="A1835" s="4">
        <v>44310</v>
      </c>
      <c r="B1835" s="2" t="s">
        <v>18</v>
      </c>
      <c r="C1835" s="2" t="s">
        <v>114</v>
      </c>
      <c r="D1835" s="2" t="s">
        <v>5</v>
      </c>
      <c r="E1835" s="2" t="s">
        <v>57</v>
      </c>
      <c r="F1835" s="2" t="s">
        <v>4</v>
      </c>
      <c r="G1835" s="2" t="s">
        <v>52</v>
      </c>
      <c r="H1835" s="2">
        <v>2</v>
      </c>
      <c r="I1835" s="2">
        <v>22</v>
      </c>
      <c r="J1835" s="2" t="s">
        <v>126</v>
      </c>
      <c r="K1835" s="2" t="s">
        <v>74</v>
      </c>
      <c r="L1835" s="2" t="s">
        <v>12</v>
      </c>
      <c r="M1835" s="2">
        <v>2</v>
      </c>
      <c r="N1835" s="2" t="s">
        <v>11</v>
      </c>
      <c r="O1835" s="2" t="s">
        <v>35</v>
      </c>
    </row>
    <row r="1836" spans="1:15" x14ac:dyDescent="0.35">
      <c r="A1836" s="4">
        <v>44310</v>
      </c>
      <c r="B1836" s="2" t="s">
        <v>18</v>
      </c>
      <c r="C1836" s="2" t="s">
        <v>114</v>
      </c>
      <c r="D1836" s="2" t="s">
        <v>5</v>
      </c>
      <c r="E1836" s="2" t="s">
        <v>57</v>
      </c>
      <c r="F1836" s="2" t="s">
        <v>4</v>
      </c>
      <c r="G1836" s="2" t="s">
        <v>52</v>
      </c>
      <c r="H1836" s="2">
        <v>1</v>
      </c>
      <c r="I1836" s="2">
        <v>1</v>
      </c>
      <c r="J1836" s="2" t="s">
        <v>127</v>
      </c>
      <c r="K1836" s="2" t="s">
        <v>121</v>
      </c>
      <c r="L1836" s="2" t="s">
        <v>11</v>
      </c>
      <c r="M1836" s="2">
        <v>1</v>
      </c>
      <c r="N1836" s="2" t="s">
        <v>11</v>
      </c>
      <c r="O1836" s="2" t="s">
        <v>33</v>
      </c>
    </row>
    <row r="1837" spans="1:15" x14ac:dyDescent="0.35">
      <c r="A1837" s="4">
        <v>44310</v>
      </c>
      <c r="B1837" s="2" t="s">
        <v>18</v>
      </c>
      <c r="C1837" s="2" t="s">
        <v>114</v>
      </c>
      <c r="D1837" s="2" t="s">
        <v>5</v>
      </c>
      <c r="E1837" s="2" t="s">
        <v>57</v>
      </c>
      <c r="F1837" s="2" t="s">
        <v>4</v>
      </c>
      <c r="G1837" s="2" t="s">
        <v>52</v>
      </c>
      <c r="H1837" s="2">
        <v>1</v>
      </c>
      <c r="I1837" s="2">
        <v>2</v>
      </c>
      <c r="J1837" s="2" t="s">
        <v>127</v>
      </c>
      <c r="K1837" s="2" t="s">
        <v>121</v>
      </c>
      <c r="L1837" s="2" t="s">
        <v>11</v>
      </c>
      <c r="M1837" s="2">
        <v>2</v>
      </c>
      <c r="N1837" s="2" t="s">
        <v>11</v>
      </c>
      <c r="O1837" s="2" t="s">
        <v>34</v>
      </c>
    </row>
    <row r="1838" spans="1:15" x14ac:dyDescent="0.35">
      <c r="A1838" s="4">
        <v>44310</v>
      </c>
      <c r="B1838" s="2" t="s">
        <v>18</v>
      </c>
      <c r="C1838" s="2" t="s">
        <v>114</v>
      </c>
      <c r="D1838" s="2" t="s">
        <v>5</v>
      </c>
      <c r="E1838" s="2" t="s">
        <v>57</v>
      </c>
      <c r="F1838" s="2" t="s">
        <v>4</v>
      </c>
      <c r="G1838" s="2" t="s">
        <v>52</v>
      </c>
      <c r="H1838" s="2">
        <v>1</v>
      </c>
      <c r="I1838" s="2">
        <v>3</v>
      </c>
      <c r="J1838" s="2" t="s">
        <v>127</v>
      </c>
      <c r="K1838" s="2" t="s">
        <v>121</v>
      </c>
      <c r="L1838" s="2" t="s">
        <v>11</v>
      </c>
      <c r="M1838" s="2">
        <v>1</v>
      </c>
      <c r="N1838" s="2" t="s">
        <v>11</v>
      </c>
      <c r="O1838" s="2" t="s">
        <v>33</v>
      </c>
    </row>
    <row r="1839" spans="1:15" x14ac:dyDescent="0.35">
      <c r="A1839" s="4">
        <v>44310</v>
      </c>
      <c r="B1839" s="2" t="s">
        <v>18</v>
      </c>
      <c r="C1839" s="2" t="s">
        <v>114</v>
      </c>
      <c r="D1839" s="2" t="s">
        <v>5</v>
      </c>
      <c r="E1839" s="2" t="s">
        <v>57</v>
      </c>
      <c r="F1839" s="2" t="s">
        <v>4</v>
      </c>
      <c r="G1839" s="2" t="s">
        <v>52</v>
      </c>
      <c r="H1839" s="2">
        <v>1</v>
      </c>
      <c r="I1839" s="2">
        <v>4</v>
      </c>
      <c r="J1839" s="2" t="s">
        <v>127</v>
      </c>
      <c r="K1839" s="2" t="s">
        <v>121</v>
      </c>
      <c r="L1839" s="2" t="s">
        <v>11</v>
      </c>
      <c r="M1839" s="2">
        <v>2</v>
      </c>
      <c r="N1839" s="2" t="s">
        <v>11</v>
      </c>
      <c r="O1839" s="2" t="s">
        <v>33</v>
      </c>
    </row>
    <row r="1840" spans="1:15" x14ac:dyDescent="0.35">
      <c r="A1840" s="4">
        <v>44310</v>
      </c>
      <c r="B1840" s="2" t="s">
        <v>18</v>
      </c>
      <c r="C1840" s="2" t="s">
        <v>114</v>
      </c>
      <c r="D1840" s="2" t="s">
        <v>5</v>
      </c>
      <c r="E1840" s="2" t="s">
        <v>57</v>
      </c>
      <c r="F1840" s="2" t="s">
        <v>4</v>
      </c>
      <c r="G1840" s="2" t="s">
        <v>52</v>
      </c>
      <c r="H1840" s="2">
        <v>1</v>
      </c>
      <c r="I1840" s="2">
        <v>5</v>
      </c>
      <c r="J1840" s="2" t="s">
        <v>127</v>
      </c>
      <c r="K1840" s="2" t="s">
        <v>121</v>
      </c>
      <c r="L1840" s="2" t="s">
        <v>12</v>
      </c>
      <c r="M1840" s="2">
        <v>1</v>
      </c>
      <c r="N1840" s="2" t="s">
        <v>11</v>
      </c>
      <c r="O1840" s="2" t="s">
        <v>33</v>
      </c>
    </row>
    <row r="1841" spans="1:15" x14ac:dyDescent="0.35">
      <c r="A1841" s="4">
        <v>44310</v>
      </c>
      <c r="B1841" s="2" t="s">
        <v>18</v>
      </c>
      <c r="C1841" s="2" t="s">
        <v>114</v>
      </c>
      <c r="D1841" s="2" t="s">
        <v>5</v>
      </c>
      <c r="E1841" s="2" t="s">
        <v>57</v>
      </c>
      <c r="F1841" s="2" t="s">
        <v>4</v>
      </c>
      <c r="G1841" s="2" t="s">
        <v>52</v>
      </c>
      <c r="H1841" s="2">
        <v>1</v>
      </c>
      <c r="I1841" s="2">
        <v>6</v>
      </c>
      <c r="J1841" s="2" t="s">
        <v>127</v>
      </c>
      <c r="K1841" s="2" t="s">
        <v>121</v>
      </c>
      <c r="L1841" s="2" t="s">
        <v>12</v>
      </c>
      <c r="M1841" s="2">
        <v>1</v>
      </c>
      <c r="N1841" s="2" t="s">
        <v>11</v>
      </c>
      <c r="O1841" s="2" t="s">
        <v>34</v>
      </c>
    </row>
    <row r="1842" spans="1:15" x14ac:dyDescent="0.35">
      <c r="A1842" s="4">
        <v>44310</v>
      </c>
      <c r="B1842" s="2" t="s">
        <v>18</v>
      </c>
      <c r="C1842" s="2" t="s">
        <v>114</v>
      </c>
      <c r="D1842" s="2" t="s">
        <v>5</v>
      </c>
      <c r="E1842" s="2" t="s">
        <v>57</v>
      </c>
      <c r="F1842" s="2" t="s">
        <v>4</v>
      </c>
      <c r="G1842" s="2" t="s">
        <v>52</v>
      </c>
      <c r="H1842" s="2">
        <v>1</v>
      </c>
      <c r="I1842" s="2">
        <v>7</v>
      </c>
      <c r="J1842" s="2" t="s">
        <v>127</v>
      </c>
      <c r="K1842" s="2" t="s">
        <v>121</v>
      </c>
      <c r="L1842" s="2" t="s">
        <v>12</v>
      </c>
      <c r="M1842" s="2">
        <v>1</v>
      </c>
      <c r="N1842" s="2" t="s">
        <v>11</v>
      </c>
      <c r="O1842" s="2" t="s">
        <v>33</v>
      </c>
    </row>
    <row r="1843" spans="1:15" x14ac:dyDescent="0.35">
      <c r="A1843" s="4">
        <v>44310</v>
      </c>
      <c r="B1843" s="2" t="s">
        <v>18</v>
      </c>
      <c r="C1843" s="2" t="s">
        <v>114</v>
      </c>
      <c r="D1843" s="2" t="s">
        <v>5</v>
      </c>
      <c r="E1843" s="2" t="s">
        <v>57</v>
      </c>
      <c r="F1843" s="2" t="s">
        <v>4</v>
      </c>
      <c r="G1843" s="2" t="s">
        <v>52</v>
      </c>
      <c r="H1843" s="2">
        <v>1</v>
      </c>
      <c r="I1843" s="2">
        <v>8</v>
      </c>
      <c r="J1843" s="2" t="s">
        <v>127</v>
      </c>
      <c r="K1843" s="2" t="s">
        <v>121</v>
      </c>
      <c r="L1843" s="2" t="s">
        <v>12</v>
      </c>
      <c r="M1843" s="2">
        <v>2</v>
      </c>
      <c r="N1843" s="2" t="s">
        <v>11</v>
      </c>
      <c r="O1843" s="2" t="s">
        <v>34</v>
      </c>
    </row>
    <row r="1844" spans="1:15" x14ac:dyDescent="0.35">
      <c r="A1844" s="4">
        <v>44310</v>
      </c>
      <c r="B1844" s="2" t="s">
        <v>18</v>
      </c>
      <c r="C1844" s="2" t="s">
        <v>114</v>
      </c>
      <c r="D1844" s="2" t="s">
        <v>5</v>
      </c>
      <c r="E1844" s="2" t="s">
        <v>57</v>
      </c>
      <c r="F1844" s="2" t="s">
        <v>4</v>
      </c>
      <c r="G1844" s="2" t="s">
        <v>52</v>
      </c>
      <c r="H1844" s="2">
        <v>1</v>
      </c>
      <c r="I1844" s="2">
        <v>9</v>
      </c>
      <c r="J1844" s="2" t="s">
        <v>127</v>
      </c>
      <c r="K1844" s="2" t="s">
        <v>121</v>
      </c>
      <c r="L1844" s="2" t="s">
        <v>11</v>
      </c>
      <c r="M1844" s="2">
        <v>2</v>
      </c>
      <c r="N1844" s="2" t="s">
        <v>11</v>
      </c>
      <c r="O1844" s="2" t="s">
        <v>35</v>
      </c>
    </row>
    <row r="1845" spans="1:15" x14ac:dyDescent="0.35">
      <c r="A1845" s="4">
        <v>44310</v>
      </c>
      <c r="B1845" s="2" t="s">
        <v>18</v>
      </c>
      <c r="C1845" s="2" t="s">
        <v>114</v>
      </c>
      <c r="D1845" s="2" t="s">
        <v>5</v>
      </c>
      <c r="E1845" s="2" t="s">
        <v>57</v>
      </c>
      <c r="F1845" s="2" t="s">
        <v>4</v>
      </c>
      <c r="G1845" s="2" t="s">
        <v>52</v>
      </c>
      <c r="H1845" s="2">
        <v>1</v>
      </c>
      <c r="I1845" s="2">
        <v>10</v>
      </c>
      <c r="J1845" s="2" t="s">
        <v>127</v>
      </c>
      <c r="K1845" s="2" t="s">
        <v>121</v>
      </c>
      <c r="L1845" s="2" t="s">
        <v>11</v>
      </c>
      <c r="M1845" s="2">
        <v>1</v>
      </c>
      <c r="N1845" s="2" t="s">
        <v>11</v>
      </c>
      <c r="O1845" s="2" t="s">
        <v>34</v>
      </c>
    </row>
    <row r="1846" spans="1:15" x14ac:dyDescent="0.35">
      <c r="A1846" s="4">
        <v>44310</v>
      </c>
      <c r="B1846" s="2" t="s">
        <v>18</v>
      </c>
      <c r="C1846" s="2" t="s">
        <v>114</v>
      </c>
      <c r="D1846" s="2" t="s">
        <v>5</v>
      </c>
      <c r="E1846" s="2" t="s">
        <v>57</v>
      </c>
      <c r="F1846" s="2" t="s">
        <v>4</v>
      </c>
      <c r="G1846" s="2" t="s">
        <v>52</v>
      </c>
      <c r="H1846" s="2">
        <v>1</v>
      </c>
      <c r="I1846" s="2">
        <v>11</v>
      </c>
      <c r="J1846" s="2" t="s">
        <v>127</v>
      </c>
      <c r="K1846" s="2" t="s">
        <v>121</v>
      </c>
      <c r="L1846" s="2" t="s">
        <v>11</v>
      </c>
      <c r="M1846" s="2">
        <v>2</v>
      </c>
      <c r="N1846" s="2" t="s">
        <v>12</v>
      </c>
      <c r="O1846" s="2" t="s">
        <v>33</v>
      </c>
    </row>
    <row r="1847" spans="1:15" hidden="1" x14ac:dyDescent="0.35">
      <c r="A1847" s="4">
        <v>44310</v>
      </c>
      <c r="B1847" s="2" t="s">
        <v>18</v>
      </c>
      <c r="C1847" s="2" t="s">
        <v>114</v>
      </c>
      <c r="D1847" s="2" t="s">
        <v>5</v>
      </c>
      <c r="E1847" s="2" t="s">
        <v>57</v>
      </c>
      <c r="F1847" s="2" t="s">
        <v>4</v>
      </c>
      <c r="G1847" s="2" t="s">
        <v>52</v>
      </c>
      <c r="H1847" s="2">
        <v>1</v>
      </c>
      <c r="I1847" s="2">
        <v>12</v>
      </c>
      <c r="J1847" s="2" t="s">
        <v>127</v>
      </c>
      <c r="K1847" s="2" t="s">
        <v>121</v>
      </c>
      <c r="L1847" s="2" t="s">
        <v>11</v>
      </c>
      <c r="M1847" s="2">
        <v>1</v>
      </c>
      <c r="N1847" s="2" t="s">
        <v>40</v>
      </c>
      <c r="O1847" s="2" t="s">
        <v>40</v>
      </c>
    </row>
    <row r="1848" spans="1:15" x14ac:dyDescent="0.35">
      <c r="A1848" s="4">
        <v>44310</v>
      </c>
      <c r="B1848" s="2" t="s">
        <v>18</v>
      </c>
      <c r="C1848" s="2" t="s">
        <v>114</v>
      </c>
      <c r="D1848" s="2" t="s">
        <v>5</v>
      </c>
      <c r="E1848" s="2" t="s">
        <v>57</v>
      </c>
      <c r="F1848" s="2" t="s">
        <v>4</v>
      </c>
      <c r="G1848" s="2" t="s">
        <v>52</v>
      </c>
      <c r="H1848" s="2">
        <v>1</v>
      </c>
      <c r="I1848" s="2">
        <v>13</v>
      </c>
      <c r="J1848" s="2" t="s">
        <v>127</v>
      </c>
      <c r="K1848" s="2" t="s">
        <v>121</v>
      </c>
      <c r="L1848" s="2" t="s">
        <v>11</v>
      </c>
      <c r="M1848" s="2">
        <v>2</v>
      </c>
      <c r="N1848" s="2" t="s">
        <v>11</v>
      </c>
      <c r="O1848" s="2" t="s">
        <v>34</v>
      </c>
    </row>
    <row r="1849" spans="1:15" x14ac:dyDescent="0.35">
      <c r="A1849" s="4">
        <v>44310</v>
      </c>
      <c r="B1849" s="2" t="s">
        <v>18</v>
      </c>
      <c r="C1849" s="2" t="s">
        <v>114</v>
      </c>
      <c r="D1849" s="2" t="s">
        <v>5</v>
      </c>
      <c r="E1849" s="2" t="s">
        <v>57</v>
      </c>
      <c r="F1849" s="2" t="s">
        <v>4</v>
      </c>
      <c r="G1849" s="2" t="s">
        <v>52</v>
      </c>
      <c r="H1849" s="2">
        <v>1</v>
      </c>
      <c r="I1849" s="2">
        <v>14</v>
      </c>
      <c r="J1849" s="2" t="s">
        <v>127</v>
      </c>
      <c r="K1849" s="2" t="s">
        <v>121</v>
      </c>
      <c r="L1849" s="2" t="s">
        <v>12</v>
      </c>
      <c r="M1849" s="2">
        <v>1</v>
      </c>
      <c r="N1849" s="2" t="s">
        <v>12</v>
      </c>
      <c r="O1849" s="2" t="s">
        <v>33</v>
      </c>
    </row>
    <row r="1850" spans="1:15" x14ac:dyDescent="0.35">
      <c r="A1850" s="4">
        <v>44310</v>
      </c>
      <c r="B1850" s="2" t="s">
        <v>18</v>
      </c>
      <c r="C1850" s="2" t="s">
        <v>114</v>
      </c>
      <c r="D1850" s="2" t="s">
        <v>5</v>
      </c>
      <c r="E1850" s="2" t="s">
        <v>57</v>
      </c>
      <c r="F1850" s="2" t="s">
        <v>4</v>
      </c>
      <c r="G1850" s="2" t="s">
        <v>52</v>
      </c>
      <c r="H1850" s="2">
        <v>1</v>
      </c>
      <c r="I1850" s="2">
        <v>15</v>
      </c>
      <c r="J1850" s="2" t="s">
        <v>127</v>
      </c>
      <c r="K1850" s="2" t="s">
        <v>121</v>
      </c>
      <c r="L1850" s="2" t="s">
        <v>12</v>
      </c>
      <c r="M1850" s="2">
        <v>1</v>
      </c>
      <c r="N1850" s="2" t="s">
        <v>11</v>
      </c>
      <c r="O1850" s="2" t="s">
        <v>35</v>
      </c>
    </row>
    <row r="1851" spans="1:15" x14ac:dyDescent="0.35">
      <c r="A1851" s="4">
        <v>44310</v>
      </c>
      <c r="B1851" s="2" t="s">
        <v>18</v>
      </c>
      <c r="C1851" s="2" t="s">
        <v>114</v>
      </c>
      <c r="D1851" s="2" t="s">
        <v>5</v>
      </c>
      <c r="E1851" s="2" t="s">
        <v>57</v>
      </c>
      <c r="F1851" s="2" t="s">
        <v>4</v>
      </c>
      <c r="G1851" s="2" t="s">
        <v>52</v>
      </c>
      <c r="H1851" s="2">
        <v>2</v>
      </c>
      <c r="I1851" s="2">
        <v>1</v>
      </c>
      <c r="J1851" s="2" t="s">
        <v>127</v>
      </c>
      <c r="K1851" s="2" t="s">
        <v>121</v>
      </c>
      <c r="L1851" s="2" t="s">
        <v>12</v>
      </c>
      <c r="M1851" s="2">
        <v>1</v>
      </c>
      <c r="N1851" s="2" t="s">
        <v>12</v>
      </c>
      <c r="O1851" s="2" t="s">
        <v>33</v>
      </c>
    </row>
    <row r="1852" spans="1:15" x14ac:dyDescent="0.35">
      <c r="A1852" s="4">
        <v>44310</v>
      </c>
      <c r="B1852" s="2" t="s">
        <v>18</v>
      </c>
      <c r="C1852" s="2" t="s">
        <v>114</v>
      </c>
      <c r="D1852" s="2" t="s">
        <v>5</v>
      </c>
      <c r="E1852" s="2" t="s">
        <v>57</v>
      </c>
      <c r="F1852" s="2" t="s">
        <v>4</v>
      </c>
      <c r="G1852" s="2" t="s">
        <v>52</v>
      </c>
      <c r="H1852" s="2">
        <v>2</v>
      </c>
      <c r="I1852" s="2">
        <v>2</v>
      </c>
      <c r="J1852" s="2" t="s">
        <v>127</v>
      </c>
      <c r="K1852" s="2" t="s">
        <v>121</v>
      </c>
      <c r="L1852" s="2" t="s">
        <v>12</v>
      </c>
      <c r="M1852" s="2">
        <v>2</v>
      </c>
      <c r="N1852" s="2" t="s">
        <v>11</v>
      </c>
      <c r="O1852" s="2" t="s">
        <v>34</v>
      </c>
    </row>
    <row r="1853" spans="1:15" x14ac:dyDescent="0.35">
      <c r="A1853" s="4">
        <v>44310</v>
      </c>
      <c r="B1853" s="2" t="s">
        <v>18</v>
      </c>
      <c r="C1853" s="2" t="s">
        <v>114</v>
      </c>
      <c r="D1853" s="2" t="s">
        <v>5</v>
      </c>
      <c r="E1853" s="2" t="s">
        <v>57</v>
      </c>
      <c r="F1853" s="2" t="s">
        <v>4</v>
      </c>
      <c r="G1853" s="2" t="s">
        <v>52</v>
      </c>
      <c r="H1853" s="2">
        <v>2</v>
      </c>
      <c r="I1853" s="2">
        <v>3</v>
      </c>
      <c r="J1853" s="2" t="s">
        <v>127</v>
      </c>
      <c r="K1853" s="2" t="s">
        <v>121</v>
      </c>
      <c r="L1853" s="2" t="s">
        <v>12</v>
      </c>
      <c r="M1853" s="2">
        <v>2</v>
      </c>
      <c r="N1853" s="2" t="s">
        <v>11</v>
      </c>
      <c r="O1853" s="2" t="s">
        <v>34</v>
      </c>
    </row>
    <row r="1854" spans="1:15" x14ac:dyDescent="0.35">
      <c r="A1854" s="4">
        <v>44310</v>
      </c>
      <c r="B1854" s="2" t="s">
        <v>18</v>
      </c>
      <c r="C1854" s="2" t="s">
        <v>114</v>
      </c>
      <c r="D1854" s="2" t="s">
        <v>5</v>
      </c>
      <c r="E1854" s="2" t="s">
        <v>57</v>
      </c>
      <c r="F1854" s="2" t="s">
        <v>4</v>
      </c>
      <c r="G1854" s="2" t="s">
        <v>52</v>
      </c>
      <c r="H1854" s="2">
        <v>2</v>
      </c>
      <c r="I1854" s="2">
        <v>4</v>
      </c>
      <c r="J1854" s="2" t="s">
        <v>127</v>
      </c>
      <c r="K1854" s="2" t="s">
        <v>121</v>
      </c>
      <c r="L1854" s="2" t="s">
        <v>12</v>
      </c>
      <c r="M1854" s="2">
        <v>2</v>
      </c>
      <c r="N1854" s="2" t="s">
        <v>11</v>
      </c>
      <c r="O1854" s="2" t="s">
        <v>33</v>
      </c>
    </row>
    <row r="1855" spans="1:15" x14ac:dyDescent="0.35">
      <c r="A1855" s="4">
        <v>44310</v>
      </c>
      <c r="B1855" s="2" t="s">
        <v>18</v>
      </c>
      <c r="C1855" s="2" t="s">
        <v>114</v>
      </c>
      <c r="D1855" s="2" t="s">
        <v>5</v>
      </c>
      <c r="E1855" s="2" t="s">
        <v>57</v>
      </c>
      <c r="F1855" s="2" t="s">
        <v>4</v>
      </c>
      <c r="G1855" s="2" t="s">
        <v>52</v>
      </c>
      <c r="H1855" s="2">
        <v>2</v>
      </c>
      <c r="I1855" s="2">
        <v>5</v>
      </c>
      <c r="J1855" s="2" t="s">
        <v>127</v>
      </c>
      <c r="K1855" s="2" t="s">
        <v>121</v>
      </c>
      <c r="L1855" s="2" t="s">
        <v>11</v>
      </c>
      <c r="M1855" s="2">
        <v>1</v>
      </c>
      <c r="N1855" s="2" t="s">
        <v>11</v>
      </c>
      <c r="O1855" s="2" t="s">
        <v>33</v>
      </c>
    </row>
    <row r="1856" spans="1:15" x14ac:dyDescent="0.35">
      <c r="A1856" s="4">
        <v>44310</v>
      </c>
      <c r="B1856" s="2" t="s">
        <v>18</v>
      </c>
      <c r="C1856" s="2" t="s">
        <v>114</v>
      </c>
      <c r="D1856" s="2" t="s">
        <v>5</v>
      </c>
      <c r="E1856" s="2" t="s">
        <v>57</v>
      </c>
      <c r="F1856" s="2" t="s">
        <v>4</v>
      </c>
      <c r="G1856" s="2" t="s">
        <v>52</v>
      </c>
      <c r="H1856" s="2">
        <v>2</v>
      </c>
      <c r="I1856" s="2">
        <v>6</v>
      </c>
      <c r="J1856" s="2" t="s">
        <v>127</v>
      </c>
      <c r="K1856" s="2" t="s">
        <v>121</v>
      </c>
      <c r="L1856" s="2" t="s">
        <v>11</v>
      </c>
      <c r="M1856" s="2">
        <v>2</v>
      </c>
      <c r="N1856" s="2" t="s">
        <v>11</v>
      </c>
      <c r="O1856" s="2" t="s">
        <v>33</v>
      </c>
    </row>
    <row r="1857" spans="1:15" x14ac:dyDescent="0.35">
      <c r="A1857" s="4">
        <v>44310</v>
      </c>
      <c r="B1857" s="2" t="s">
        <v>18</v>
      </c>
      <c r="C1857" s="2" t="s">
        <v>114</v>
      </c>
      <c r="D1857" s="2" t="s">
        <v>5</v>
      </c>
      <c r="E1857" s="2" t="s">
        <v>57</v>
      </c>
      <c r="F1857" s="2" t="s">
        <v>4</v>
      </c>
      <c r="G1857" s="2" t="s">
        <v>52</v>
      </c>
      <c r="H1857" s="2">
        <v>2</v>
      </c>
      <c r="I1857" s="2">
        <v>7</v>
      </c>
      <c r="J1857" s="2" t="s">
        <v>127</v>
      </c>
      <c r="K1857" s="2" t="s">
        <v>121</v>
      </c>
      <c r="L1857" s="2" t="s">
        <v>11</v>
      </c>
      <c r="M1857" s="2">
        <v>2</v>
      </c>
      <c r="N1857" s="2" t="s">
        <v>12</v>
      </c>
      <c r="O1857" s="2" t="s">
        <v>33</v>
      </c>
    </row>
    <row r="1858" spans="1:15" x14ac:dyDescent="0.35">
      <c r="A1858" s="4">
        <v>44310</v>
      </c>
      <c r="B1858" s="2" t="s">
        <v>18</v>
      </c>
      <c r="C1858" s="2" t="s">
        <v>114</v>
      </c>
      <c r="D1858" s="2" t="s">
        <v>5</v>
      </c>
      <c r="E1858" s="2" t="s">
        <v>57</v>
      </c>
      <c r="F1858" s="2" t="s">
        <v>4</v>
      </c>
      <c r="G1858" s="2" t="s">
        <v>52</v>
      </c>
      <c r="H1858" s="2">
        <v>2</v>
      </c>
      <c r="I1858" s="2">
        <v>8</v>
      </c>
      <c r="J1858" s="2" t="s">
        <v>127</v>
      </c>
      <c r="K1858" s="2" t="s">
        <v>121</v>
      </c>
      <c r="L1858" s="2" t="s">
        <v>11</v>
      </c>
      <c r="M1858" s="2">
        <v>2</v>
      </c>
      <c r="N1858" s="2" t="s">
        <v>12</v>
      </c>
      <c r="O1858" s="2" t="s">
        <v>33</v>
      </c>
    </row>
    <row r="1859" spans="1:15" hidden="1" x14ac:dyDescent="0.35">
      <c r="A1859" s="4">
        <v>44310</v>
      </c>
      <c r="B1859" s="2" t="s">
        <v>18</v>
      </c>
      <c r="C1859" s="2" t="s">
        <v>114</v>
      </c>
      <c r="D1859" s="2" t="s">
        <v>5</v>
      </c>
      <c r="E1859" s="2" t="s">
        <v>57</v>
      </c>
      <c r="F1859" s="2" t="s">
        <v>4</v>
      </c>
      <c r="G1859" s="2" t="s">
        <v>52</v>
      </c>
      <c r="H1859" s="2">
        <v>2</v>
      </c>
      <c r="I1859" s="2">
        <v>9</v>
      </c>
      <c r="J1859" s="2" t="s">
        <v>127</v>
      </c>
      <c r="K1859" s="2" t="s">
        <v>121</v>
      </c>
      <c r="L1859" s="2" t="s">
        <v>12</v>
      </c>
      <c r="M1859" s="2">
        <v>1</v>
      </c>
      <c r="N1859" s="2" t="s">
        <v>40</v>
      </c>
      <c r="O1859" s="2" t="s">
        <v>40</v>
      </c>
    </row>
    <row r="1860" spans="1:15" hidden="1" x14ac:dyDescent="0.35">
      <c r="A1860" s="4">
        <v>44310</v>
      </c>
      <c r="B1860" s="2" t="s">
        <v>18</v>
      </c>
      <c r="C1860" s="2" t="s">
        <v>114</v>
      </c>
      <c r="D1860" s="2" t="s">
        <v>5</v>
      </c>
      <c r="E1860" s="2" t="s">
        <v>57</v>
      </c>
      <c r="F1860" s="2" t="s">
        <v>4</v>
      </c>
      <c r="G1860" s="2" t="s">
        <v>52</v>
      </c>
      <c r="H1860" s="2">
        <v>2</v>
      </c>
      <c r="I1860" s="2">
        <v>10</v>
      </c>
      <c r="J1860" s="2" t="s">
        <v>127</v>
      </c>
      <c r="K1860" s="2" t="s">
        <v>121</v>
      </c>
      <c r="L1860" s="2" t="s">
        <v>12</v>
      </c>
      <c r="M1860" s="2">
        <v>1</v>
      </c>
      <c r="N1860" s="2" t="s">
        <v>40</v>
      </c>
      <c r="O1860" s="2" t="s">
        <v>40</v>
      </c>
    </row>
    <row r="1861" spans="1:15" x14ac:dyDescent="0.35">
      <c r="A1861" s="4">
        <v>44310</v>
      </c>
      <c r="B1861" s="2" t="s">
        <v>18</v>
      </c>
      <c r="C1861" s="2" t="s">
        <v>114</v>
      </c>
      <c r="D1861" s="2" t="s">
        <v>5</v>
      </c>
      <c r="E1861" s="2" t="s">
        <v>57</v>
      </c>
      <c r="F1861" s="2" t="s">
        <v>4</v>
      </c>
      <c r="G1861" s="2" t="s">
        <v>52</v>
      </c>
      <c r="H1861" s="2">
        <v>2</v>
      </c>
      <c r="I1861" s="2">
        <v>11</v>
      </c>
      <c r="J1861" s="2" t="s">
        <v>127</v>
      </c>
      <c r="K1861" s="2" t="s">
        <v>121</v>
      </c>
      <c r="L1861" s="2" t="s">
        <v>12</v>
      </c>
      <c r="M1861" s="2">
        <v>1</v>
      </c>
      <c r="N1861" s="2" t="s">
        <v>11</v>
      </c>
      <c r="O1861" s="2" t="s">
        <v>34</v>
      </c>
    </row>
    <row r="1862" spans="1:15" x14ac:dyDescent="0.35">
      <c r="A1862" s="4">
        <v>44310</v>
      </c>
      <c r="B1862" s="2" t="s">
        <v>18</v>
      </c>
      <c r="C1862" s="2" t="s">
        <v>114</v>
      </c>
      <c r="D1862" s="2" t="s">
        <v>5</v>
      </c>
      <c r="E1862" s="2" t="s">
        <v>57</v>
      </c>
      <c r="F1862" s="2" t="s">
        <v>4</v>
      </c>
      <c r="G1862" s="2" t="s">
        <v>52</v>
      </c>
      <c r="H1862" s="2">
        <v>2</v>
      </c>
      <c r="I1862" s="2">
        <v>12</v>
      </c>
      <c r="J1862" s="2" t="s">
        <v>127</v>
      </c>
      <c r="K1862" s="2" t="s">
        <v>121</v>
      </c>
      <c r="L1862" s="2" t="s">
        <v>12</v>
      </c>
      <c r="M1862" s="2">
        <v>2</v>
      </c>
      <c r="N1862" s="2" t="s">
        <v>11</v>
      </c>
      <c r="O1862" s="2" t="s">
        <v>33</v>
      </c>
    </row>
    <row r="1863" spans="1:15" x14ac:dyDescent="0.35">
      <c r="A1863" s="4">
        <v>44310</v>
      </c>
      <c r="B1863" s="2" t="s">
        <v>18</v>
      </c>
      <c r="C1863" s="2" t="s">
        <v>114</v>
      </c>
      <c r="D1863" s="2" t="s">
        <v>5</v>
      </c>
      <c r="E1863" s="2" t="s">
        <v>57</v>
      </c>
      <c r="F1863" s="2" t="s">
        <v>4</v>
      </c>
      <c r="G1863" s="2" t="s">
        <v>52</v>
      </c>
      <c r="H1863" s="2">
        <v>2</v>
      </c>
      <c r="I1863" s="2">
        <v>13</v>
      </c>
      <c r="J1863" s="2" t="s">
        <v>127</v>
      </c>
      <c r="K1863" s="2" t="s">
        <v>121</v>
      </c>
      <c r="L1863" s="2" t="s">
        <v>12</v>
      </c>
      <c r="M1863" s="2">
        <v>2</v>
      </c>
      <c r="N1863" s="2" t="s">
        <v>11</v>
      </c>
      <c r="O1863" s="2" t="s">
        <v>33</v>
      </c>
    </row>
    <row r="1864" spans="1:15" hidden="1" x14ac:dyDescent="0.35">
      <c r="A1864" s="4">
        <v>44310</v>
      </c>
      <c r="B1864" s="2" t="s">
        <v>18</v>
      </c>
      <c r="C1864" s="2" t="s">
        <v>114</v>
      </c>
      <c r="D1864" s="2" t="s">
        <v>5</v>
      </c>
      <c r="E1864" s="2" t="s">
        <v>57</v>
      </c>
      <c r="F1864" s="2" t="s">
        <v>4</v>
      </c>
      <c r="G1864" s="2" t="s">
        <v>52</v>
      </c>
      <c r="H1864" s="2">
        <v>2</v>
      </c>
      <c r="I1864" s="2">
        <v>14</v>
      </c>
      <c r="J1864" s="2" t="s">
        <v>127</v>
      </c>
      <c r="K1864" s="2" t="s">
        <v>121</v>
      </c>
      <c r="L1864" s="2" t="s">
        <v>12</v>
      </c>
      <c r="M1864" s="2">
        <v>1</v>
      </c>
      <c r="N1864" s="2" t="s">
        <v>40</v>
      </c>
      <c r="O1864" s="2" t="s">
        <v>40</v>
      </c>
    </row>
    <row r="1865" spans="1:15" hidden="1" x14ac:dyDescent="0.35">
      <c r="A1865" s="4">
        <v>44310</v>
      </c>
      <c r="B1865" s="2" t="s">
        <v>18</v>
      </c>
      <c r="C1865" s="2" t="s">
        <v>114</v>
      </c>
      <c r="D1865" s="2" t="s">
        <v>5</v>
      </c>
      <c r="E1865" s="2" t="s">
        <v>57</v>
      </c>
      <c r="F1865" s="2" t="s">
        <v>4</v>
      </c>
      <c r="G1865" s="2" t="s">
        <v>52</v>
      </c>
      <c r="H1865" s="2">
        <v>2</v>
      </c>
      <c r="I1865" s="2">
        <v>15</v>
      </c>
      <c r="J1865" s="2" t="s">
        <v>127</v>
      </c>
      <c r="K1865" s="2" t="s">
        <v>121</v>
      </c>
      <c r="L1865" s="2" t="s">
        <v>12</v>
      </c>
      <c r="M1865" s="2">
        <v>1</v>
      </c>
      <c r="N1865" s="2" t="s">
        <v>40</v>
      </c>
      <c r="O1865" s="2" t="s">
        <v>40</v>
      </c>
    </row>
    <row r="1866" spans="1:15" x14ac:dyDescent="0.35">
      <c r="A1866" s="4">
        <v>44310</v>
      </c>
      <c r="B1866" s="2" t="s">
        <v>18</v>
      </c>
      <c r="C1866" s="2" t="s">
        <v>114</v>
      </c>
      <c r="D1866" s="2" t="s">
        <v>5</v>
      </c>
      <c r="E1866" s="2" t="s">
        <v>57</v>
      </c>
      <c r="F1866" s="2" t="s">
        <v>4</v>
      </c>
      <c r="G1866" s="2" t="s">
        <v>52</v>
      </c>
      <c r="H1866" s="2">
        <v>2</v>
      </c>
      <c r="I1866" s="2">
        <v>16</v>
      </c>
      <c r="J1866" s="2" t="s">
        <v>127</v>
      </c>
      <c r="K1866" s="2" t="s">
        <v>121</v>
      </c>
      <c r="L1866" s="2" t="s">
        <v>12</v>
      </c>
      <c r="M1866" s="2">
        <v>2</v>
      </c>
      <c r="N1866" s="2" t="s">
        <v>12</v>
      </c>
      <c r="O1866" s="2" t="s">
        <v>33</v>
      </c>
    </row>
    <row r="1867" spans="1:15" x14ac:dyDescent="0.35">
      <c r="A1867" s="4">
        <v>44310</v>
      </c>
      <c r="B1867" s="2" t="s">
        <v>18</v>
      </c>
      <c r="C1867" s="2" t="s">
        <v>114</v>
      </c>
      <c r="D1867" s="2" t="s">
        <v>5</v>
      </c>
      <c r="E1867" s="2" t="s">
        <v>57</v>
      </c>
      <c r="F1867" s="2" t="s">
        <v>4</v>
      </c>
      <c r="G1867" s="2" t="s">
        <v>52</v>
      </c>
      <c r="H1867" s="2">
        <v>2</v>
      </c>
      <c r="I1867" s="2">
        <v>17</v>
      </c>
      <c r="J1867" s="2" t="s">
        <v>127</v>
      </c>
      <c r="K1867" s="2" t="s">
        <v>121</v>
      </c>
      <c r="L1867" s="2" t="s">
        <v>12</v>
      </c>
      <c r="M1867" s="2">
        <v>2</v>
      </c>
      <c r="N1867" s="2" t="s">
        <v>11</v>
      </c>
      <c r="O1867" s="2" t="s">
        <v>33</v>
      </c>
    </row>
    <row r="1868" spans="1:15" x14ac:dyDescent="0.35">
      <c r="A1868" s="4">
        <v>44310</v>
      </c>
      <c r="B1868" s="2" t="s">
        <v>18</v>
      </c>
      <c r="C1868" s="2" t="s">
        <v>114</v>
      </c>
      <c r="D1868" s="2" t="s">
        <v>5</v>
      </c>
      <c r="E1868" s="2" t="s">
        <v>57</v>
      </c>
      <c r="F1868" s="2" t="s">
        <v>4</v>
      </c>
      <c r="G1868" s="2" t="s">
        <v>52</v>
      </c>
      <c r="H1868" s="2">
        <v>2</v>
      </c>
      <c r="I1868" s="2">
        <v>18</v>
      </c>
      <c r="J1868" s="2" t="s">
        <v>127</v>
      </c>
      <c r="K1868" s="2" t="s">
        <v>121</v>
      </c>
      <c r="L1868" s="2" t="s">
        <v>11</v>
      </c>
      <c r="M1868" s="2">
        <v>1</v>
      </c>
      <c r="N1868" s="2" t="s">
        <v>11</v>
      </c>
      <c r="O1868" s="2" t="s">
        <v>34</v>
      </c>
    </row>
    <row r="1869" spans="1:15" x14ac:dyDescent="0.35">
      <c r="A1869" s="4">
        <v>44310</v>
      </c>
      <c r="B1869" s="2" t="s">
        <v>18</v>
      </c>
      <c r="C1869" s="2" t="s">
        <v>114</v>
      </c>
      <c r="D1869" s="2" t="s">
        <v>5</v>
      </c>
      <c r="E1869" s="2" t="s">
        <v>57</v>
      </c>
      <c r="F1869" s="2" t="s">
        <v>4</v>
      </c>
      <c r="G1869" s="2" t="s">
        <v>52</v>
      </c>
      <c r="H1869" s="2">
        <v>2</v>
      </c>
      <c r="I1869" s="2">
        <v>19</v>
      </c>
      <c r="J1869" s="2" t="s">
        <v>127</v>
      </c>
      <c r="K1869" s="2" t="s">
        <v>121</v>
      </c>
      <c r="L1869" s="2" t="s">
        <v>11</v>
      </c>
      <c r="M1869" s="2">
        <v>1</v>
      </c>
      <c r="N1869" s="2" t="s">
        <v>11</v>
      </c>
      <c r="O1869" s="2" t="s">
        <v>34</v>
      </c>
    </row>
    <row r="1870" spans="1:15" x14ac:dyDescent="0.35">
      <c r="A1870" s="4">
        <v>44310</v>
      </c>
      <c r="B1870" s="2" t="s">
        <v>18</v>
      </c>
      <c r="C1870" s="2" t="s">
        <v>114</v>
      </c>
      <c r="D1870" s="2" t="s">
        <v>5</v>
      </c>
      <c r="E1870" s="2" t="s">
        <v>57</v>
      </c>
      <c r="F1870" s="2" t="s">
        <v>4</v>
      </c>
      <c r="G1870" s="2" t="s">
        <v>52</v>
      </c>
      <c r="H1870" s="2">
        <v>2</v>
      </c>
      <c r="I1870" s="2">
        <v>20</v>
      </c>
      <c r="J1870" s="2" t="s">
        <v>127</v>
      </c>
      <c r="K1870" s="2" t="s">
        <v>121</v>
      </c>
      <c r="L1870" s="2" t="s">
        <v>11</v>
      </c>
      <c r="M1870" s="2">
        <v>1</v>
      </c>
      <c r="N1870" s="2" t="s">
        <v>11</v>
      </c>
      <c r="O1870" s="2" t="s">
        <v>33</v>
      </c>
    </row>
    <row r="1871" spans="1:15" x14ac:dyDescent="0.35">
      <c r="A1871" s="4">
        <v>44310</v>
      </c>
      <c r="B1871" s="2" t="s">
        <v>18</v>
      </c>
      <c r="C1871" s="2" t="s">
        <v>114</v>
      </c>
      <c r="D1871" s="2" t="s">
        <v>5</v>
      </c>
      <c r="E1871" s="2" t="s">
        <v>57</v>
      </c>
      <c r="F1871" s="2" t="s">
        <v>4</v>
      </c>
      <c r="G1871" s="2" t="s">
        <v>42</v>
      </c>
      <c r="H1871" s="2">
        <v>1</v>
      </c>
      <c r="I1871" s="2">
        <v>1</v>
      </c>
      <c r="J1871" s="2" t="s">
        <v>70</v>
      </c>
      <c r="K1871" s="2" t="s">
        <v>78</v>
      </c>
      <c r="L1871" s="2" t="s">
        <v>11</v>
      </c>
      <c r="M1871" s="2">
        <v>1</v>
      </c>
      <c r="N1871" s="2" t="s">
        <v>12</v>
      </c>
      <c r="O1871" s="2" t="s">
        <v>33</v>
      </c>
    </row>
    <row r="1872" spans="1:15" hidden="1" x14ac:dyDescent="0.35">
      <c r="A1872" s="4">
        <v>44310</v>
      </c>
      <c r="B1872" s="2" t="s">
        <v>18</v>
      </c>
      <c r="C1872" s="2" t="s">
        <v>114</v>
      </c>
      <c r="D1872" s="2" t="s">
        <v>5</v>
      </c>
      <c r="E1872" s="2" t="s">
        <v>57</v>
      </c>
      <c r="F1872" s="2" t="s">
        <v>4</v>
      </c>
      <c r="G1872" s="2" t="s">
        <v>42</v>
      </c>
      <c r="H1872" s="2">
        <v>1</v>
      </c>
      <c r="I1872" s="2">
        <v>2</v>
      </c>
      <c r="J1872" s="2" t="s">
        <v>70</v>
      </c>
      <c r="K1872" s="2" t="s">
        <v>78</v>
      </c>
      <c r="L1872" s="2" t="s">
        <v>11</v>
      </c>
      <c r="M1872" s="2">
        <v>2</v>
      </c>
      <c r="N1872" s="2" t="s">
        <v>40</v>
      </c>
      <c r="O1872" s="2" t="s">
        <v>40</v>
      </c>
    </row>
    <row r="1873" spans="1:15" x14ac:dyDescent="0.35">
      <c r="A1873" s="4">
        <v>44310</v>
      </c>
      <c r="B1873" s="2" t="s">
        <v>18</v>
      </c>
      <c r="C1873" s="2" t="s">
        <v>114</v>
      </c>
      <c r="D1873" s="2" t="s">
        <v>5</v>
      </c>
      <c r="E1873" s="2" t="s">
        <v>57</v>
      </c>
      <c r="F1873" s="2" t="s">
        <v>4</v>
      </c>
      <c r="G1873" s="2" t="s">
        <v>42</v>
      </c>
      <c r="H1873" s="2">
        <v>1</v>
      </c>
      <c r="I1873" s="2">
        <v>3</v>
      </c>
      <c r="J1873" s="2" t="s">
        <v>70</v>
      </c>
      <c r="K1873" s="2" t="s">
        <v>78</v>
      </c>
      <c r="L1873" s="2" t="s">
        <v>11</v>
      </c>
      <c r="M1873" s="2">
        <v>1</v>
      </c>
      <c r="N1873" s="2" t="s">
        <v>11</v>
      </c>
      <c r="O1873" s="2" t="s">
        <v>34</v>
      </c>
    </row>
    <row r="1874" spans="1:15" x14ac:dyDescent="0.35">
      <c r="A1874" s="4">
        <v>44310</v>
      </c>
      <c r="B1874" s="2" t="s">
        <v>18</v>
      </c>
      <c r="C1874" s="2" t="s">
        <v>114</v>
      </c>
      <c r="D1874" s="2" t="s">
        <v>5</v>
      </c>
      <c r="E1874" s="2" t="s">
        <v>57</v>
      </c>
      <c r="F1874" s="2" t="s">
        <v>4</v>
      </c>
      <c r="G1874" s="2" t="s">
        <v>42</v>
      </c>
      <c r="H1874" s="2">
        <v>1</v>
      </c>
      <c r="I1874" s="2">
        <v>4</v>
      </c>
      <c r="J1874" s="2" t="s">
        <v>70</v>
      </c>
      <c r="K1874" s="2" t="s">
        <v>78</v>
      </c>
      <c r="L1874" s="2" t="s">
        <v>11</v>
      </c>
      <c r="M1874" s="2">
        <v>1</v>
      </c>
      <c r="N1874" s="2" t="s">
        <v>11</v>
      </c>
      <c r="O1874" s="2" t="s">
        <v>33</v>
      </c>
    </row>
    <row r="1875" spans="1:15" x14ac:dyDescent="0.35">
      <c r="A1875" s="4">
        <v>44310</v>
      </c>
      <c r="B1875" s="2" t="s">
        <v>18</v>
      </c>
      <c r="C1875" s="2" t="s">
        <v>114</v>
      </c>
      <c r="D1875" s="2" t="s">
        <v>5</v>
      </c>
      <c r="E1875" s="2" t="s">
        <v>57</v>
      </c>
      <c r="F1875" s="2" t="s">
        <v>4</v>
      </c>
      <c r="G1875" s="2" t="s">
        <v>42</v>
      </c>
      <c r="H1875" s="2">
        <v>1</v>
      </c>
      <c r="I1875" s="2">
        <v>5</v>
      </c>
      <c r="J1875" s="2" t="s">
        <v>70</v>
      </c>
      <c r="K1875" s="2" t="s">
        <v>78</v>
      </c>
      <c r="L1875" s="2" t="s">
        <v>11</v>
      </c>
      <c r="M1875" s="2">
        <v>2</v>
      </c>
      <c r="N1875" s="2" t="s">
        <v>12</v>
      </c>
      <c r="O1875" s="2" t="s">
        <v>35</v>
      </c>
    </row>
    <row r="1876" spans="1:15" x14ac:dyDescent="0.35">
      <c r="A1876" s="4">
        <v>44310</v>
      </c>
      <c r="B1876" s="2" t="s">
        <v>18</v>
      </c>
      <c r="C1876" s="2" t="s">
        <v>114</v>
      </c>
      <c r="D1876" s="2" t="s">
        <v>5</v>
      </c>
      <c r="E1876" s="2" t="s">
        <v>57</v>
      </c>
      <c r="F1876" s="2" t="s">
        <v>4</v>
      </c>
      <c r="G1876" s="2" t="s">
        <v>42</v>
      </c>
      <c r="H1876" s="2">
        <v>1</v>
      </c>
      <c r="I1876" s="2">
        <v>6</v>
      </c>
      <c r="J1876" s="2" t="s">
        <v>70</v>
      </c>
      <c r="K1876" s="2" t="s">
        <v>78</v>
      </c>
      <c r="L1876" s="2" t="s">
        <v>12</v>
      </c>
      <c r="M1876" s="2">
        <v>1</v>
      </c>
      <c r="N1876" s="2" t="s">
        <v>12</v>
      </c>
      <c r="O1876" s="2" t="s">
        <v>34</v>
      </c>
    </row>
    <row r="1877" spans="1:15" x14ac:dyDescent="0.35">
      <c r="A1877" s="4">
        <v>44310</v>
      </c>
      <c r="B1877" s="2" t="s">
        <v>18</v>
      </c>
      <c r="C1877" s="2" t="s">
        <v>114</v>
      </c>
      <c r="D1877" s="2" t="s">
        <v>5</v>
      </c>
      <c r="E1877" s="2" t="s">
        <v>57</v>
      </c>
      <c r="F1877" s="2" t="s">
        <v>4</v>
      </c>
      <c r="G1877" s="2" t="s">
        <v>42</v>
      </c>
      <c r="H1877" s="2">
        <v>1</v>
      </c>
      <c r="I1877" s="2">
        <v>7</v>
      </c>
      <c r="J1877" s="2" t="s">
        <v>70</v>
      </c>
      <c r="K1877" s="2" t="s">
        <v>78</v>
      </c>
      <c r="L1877" s="2" t="s">
        <v>12</v>
      </c>
      <c r="M1877" s="2" t="s">
        <v>39</v>
      </c>
      <c r="N1877" s="2" t="s">
        <v>11</v>
      </c>
      <c r="O1877" s="2" t="s">
        <v>33</v>
      </c>
    </row>
    <row r="1878" spans="1:15" x14ac:dyDescent="0.35">
      <c r="A1878" s="4">
        <v>44310</v>
      </c>
      <c r="B1878" s="2" t="s">
        <v>18</v>
      </c>
      <c r="C1878" s="2" t="s">
        <v>114</v>
      </c>
      <c r="D1878" s="2" t="s">
        <v>5</v>
      </c>
      <c r="E1878" s="2" t="s">
        <v>57</v>
      </c>
      <c r="F1878" s="2" t="s">
        <v>4</v>
      </c>
      <c r="G1878" s="2" t="s">
        <v>42</v>
      </c>
      <c r="H1878" s="2">
        <v>1</v>
      </c>
      <c r="I1878" s="2">
        <v>8</v>
      </c>
      <c r="J1878" s="2" t="s">
        <v>70</v>
      </c>
      <c r="K1878" s="2" t="s">
        <v>78</v>
      </c>
      <c r="L1878" s="2" t="s">
        <v>12</v>
      </c>
      <c r="M1878" s="2">
        <v>1</v>
      </c>
      <c r="N1878" s="2" t="s">
        <v>11</v>
      </c>
      <c r="O1878" s="2" t="s">
        <v>35</v>
      </c>
    </row>
    <row r="1879" spans="1:15" x14ac:dyDescent="0.35">
      <c r="A1879" s="4">
        <v>44310</v>
      </c>
      <c r="B1879" s="2" t="s">
        <v>18</v>
      </c>
      <c r="C1879" s="2" t="s">
        <v>114</v>
      </c>
      <c r="D1879" s="2" t="s">
        <v>5</v>
      </c>
      <c r="E1879" s="2" t="s">
        <v>57</v>
      </c>
      <c r="F1879" s="2" t="s">
        <v>4</v>
      </c>
      <c r="G1879" s="2" t="s">
        <v>42</v>
      </c>
      <c r="H1879" s="2">
        <v>1</v>
      </c>
      <c r="I1879" s="2">
        <v>9</v>
      </c>
      <c r="J1879" s="2" t="s">
        <v>70</v>
      </c>
      <c r="K1879" s="2" t="s">
        <v>78</v>
      </c>
      <c r="L1879" s="2" t="s">
        <v>12</v>
      </c>
      <c r="M1879" s="2">
        <v>2</v>
      </c>
      <c r="N1879" s="2" t="s">
        <v>11</v>
      </c>
      <c r="O1879" s="2" t="s">
        <v>35</v>
      </c>
    </row>
    <row r="1880" spans="1:15" x14ac:dyDescent="0.35">
      <c r="A1880" s="4">
        <v>44310</v>
      </c>
      <c r="B1880" s="2" t="s">
        <v>18</v>
      </c>
      <c r="C1880" s="2" t="s">
        <v>114</v>
      </c>
      <c r="D1880" s="2" t="s">
        <v>5</v>
      </c>
      <c r="E1880" s="2" t="s">
        <v>57</v>
      </c>
      <c r="F1880" s="2" t="s">
        <v>4</v>
      </c>
      <c r="G1880" s="2" t="s">
        <v>42</v>
      </c>
      <c r="H1880" s="2">
        <v>1</v>
      </c>
      <c r="I1880" s="2">
        <v>10</v>
      </c>
      <c r="J1880" s="2" t="s">
        <v>70</v>
      </c>
      <c r="K1880" s="2" t="s">
        <v>78</v>
      </c>
      <c r="L1880" s="2" t="s">
        <v>11</v>
      </c>
      <c r="M1880" s="2">
        <v>1</v>
      </c>
      <c r="N1880" s="2" t="s">
        <v>11</v>
      </c>
      <c r="O1880" s="2" t="s">
        <v>35</v>
      </c>
    </row>
    <row r="1881" spans="1:15" x14ac:dyDescent="0.35">
      <c r="A1881" s="4">
        <v>44310</v>
      </c>
      <c r="B1881" s="2" t="s">
        <v>18</v>
      </c>
      <c r="C1881" s="2" t="s">
        <v>114</v>
      </c>
      <c r="D1881" s="2" t="s">
        <v>5</v>
      </c>
      <c r="E1881" s="2" t="s">
        <v>57</v>
      </c>
      <c r="F1881" s="2" t="s">
        <v>4</v>
      </c>
      <c r="G1881" s="2" t="s">
        <v>42</v>
      </c>
      <c r="H1881" s="2">
        <v>1</v>
      </c>
      <c r="I1881" s="2">
        <v>11</v>
      </c>
      <c r="J1881" s="2" t="s">
        <v>70</v>
      </c>
      <c r="K1881" s="2" t="s">
        <v>78</v>
      </c>
      <c r="L1881" s="2" t="s">
        <v>11</v>
      </c>
      <c r="M1881" s="2">
        <v>1</v>
      </c>
      <c r="N1881" s="2" t="s">
        <v>11</v>
      </c>
      <c r="O1881" s="2" t="s">
        <v>35</v>
      </c>
    </row>
    <row r="1882" spans="1:15" x14ac:dyDescent="0.35">
      <c r="A1882" s="4">
        <v>44310</v>
      </c>
      <c r="B1882" s="2" t="s">
        <v>18</v>
      </c>
      <c r="C1882" s="2" t="s">
        <v>114</v>
      </c>
      <c r="D1882" s="2" t="s">
        <v>5</v>
      </c>
      <c r="E1882" s="2" t="s">
        <v>57</v>
      </c>
      <c r="F1882" s="2" t="s">
        <v>4</v>
      </c>
      <c r="G1882" s="2" t="s">
        <v>42</v>
      </c>
      <c r="H1882" s="2">
        <v>1</v>
      </c>
      <c r="I1882" s="2">
        <v>12</v>
      </c>
      <c r="J1882" s="2" t="s">
        <v>70</v>
      </c>
      <c r="K1882" s="2" t="s">
        <v>78</v>
      </c>
      <c r="L1882" s="2" t="s">
        <v>11</v>
      </c>
      <c r="M1882" s="2">
        <v>1</v>
      </c>
      <c r="N1882" s="2" t="s">
        <v>12</v>
      </c>
      <c r="O1882" s="2" t="s">
        <v>35</v>
      </c>
    </row>
    <row r="1883" spans="1:15" x14ac:dyDescent="0.35">
      <c r="A1883" s="4">
        <v>44310</v>
      </c>
      <c r="B1883" s="2" t="s">
        <v>18</v>
      </c>
      <c r="C1883" s="2" t="s">
        <v>114</v>
      </c>
      <c r="D1883" s="2" t="s">
        <v>5</v>
      </c>
      <c r="E1883" s="2" t="s">
        <v>57</v>
      </c>
      <c r="F1883" s="2" t="s">
        <v>4</v>
      </c>
      <c r="G1883" s="2" t="s">
        <v>42</v>
      </c>
      <c r="H1883" s="2">
        <v>1</v>
      </c>
      <c r="I1883" s="2">
        <v>13</v>
      </c>
      <c r="J1883" s="2" t="s">
        <v>70</v>
      </c>
      <c r="K1883" s="2" t="s">
        <v>78</v>
      </c>
      <c r="L1883" s="2" t="s">
        <v>11</v>
      </c>
      <c r="M1883" s="2">
        <v>1</v>
      </c>
      <c r="N1883" s="2" t="s">
        <v>12</v>
      </c>
      <c r="O1883" s="2" t="s">
        <v>35</v>
      </c>
    </row>
    <row r="1884" spans="1:15" x14ac:dyDescent="0.35">
      <c r="A1884" s="4">
        <v>44310</v>
      </c>
      <c r="B1884" s="2" t="s">
        <v>18</v>
      </c>
      <c r="C1884" s="2" t="s">
        <v>114</v>
      </c>
      <c r="D1884" s="2" t="s">
        <v>5</v>
      </c>
      <c r="E1884" s="2" t="s">
        <v>57</v>
      </c>
      <c r="F1884" s="2" t="s">
        <v>4</v>
      </c>
      <c r="G1884" s="2" t="s">
        <v>42</v>
      </c>
      <c r="H1884" s="2">
        <v>1</v>
      </c>
      <c r="I1884" s="2">
        <v>14</v>
      </c>
      <c r="J1884" s="2" t="s">
        <v>70</v>
      </c>
      <c r="K1884" s="2" t="s">
        <v>78</v>
      </c>
      <c r="L1884" s="2" t="s">
        <v>12</v>
      </c>
      <c r="M1884" s="2">
        <v>1</v>
      </c>
      <c r="N1884" s="2" t="s">
        <v>12</v>
      </c>
      <c r="O1884" s="2" t="s">
        <v>33</v>
      </c>
    </row>
    <row r="1885" spans="1:15" x14ac:dyDescent="0.35">
      <c r="A1885" s="4">
        <v>44310</v>
      </c>
      <c r="B1885" s="2" t="s">
        <v>18</v>
      </c>
      <c r="C1885" s="2" t="s">
        <v>114</v>
      </c>
      <c r="D1885" s="2" t="s">
        <v>5</v>
      </c>
      <c r="E1885" s="2" t="s">
        <v>57</v>
      </c>
      <c r="F1885" s="2" t="s">
        <v>4</v>
      </c>
      <c r="G1885" s="2" t="s">
        <v>42</v>
      </c>
      <c r="H1885" s="2">
        <v>1</v>
      </c>
      <c r="I1885" s="2">
        <v>15</v>
      </c>
      <c r="J1885" s="2" t="s">
        <v>70</v>
      </c>
      <c r="K1885" s="2" t="s">
        <v>78</v>
      </c>
      <c r="L1885" s="2" t="s">
        <v>12</v>
      </c>
      <c r="M1885" s="2">
        <v>1</v>
      </c>
      <c r="N1885" s="2" t="s">
        <v>12</v>
      </c>
      <c r="O1885" s="2" t="s">
        <v>33</v>
      </c>
    </row>
    <row r="1886" spans="1:15" hidden="1" x14ac:dyDescent="0.35">
      <c r="A1886" s="4">
        <v>44310</v>
      </c>
      <c r="B1886" s="2" t="s">
        <v>18</v>
      </c>
      <c r="C1886" s="2" t="s">
        <v>114</v>
      </c>
      <c r="D1886" s="2" t="s">
        <v>5</v>
      </c>
      <c r="E1886" s="2" t="s">
        <v>57</v>
      </c>
      <c r="F1886" s="2" t="s">
        <v>4</v>
      </c>
      <c r="G1886" s="2" t="s">
        <v>42</v>
      </c>
      <c r="H1886" s="2">
        <v>1</v>
      </c>
      <c r="I1886" s="2">
        <v>16</v>
      </c>
      <c r="J1886" s="2" t="s">
        <v>70</v>
      </c>
      <c r="K1886" s="2" t="s">
        <v>78</v>
      </c>
      <c r="L1886" s="2" t="s">
        <v>12</v>
      </c>
      <c r="M1886" s="2">
        <v>2</v>
      </c>
      <c r="N1886" s="2" t="s">
        <v>40</v>
      </c>
      <c r="O1886" s="2" t="s">
        <v>40</v>
      </c>
    </row>
    <row r="1887" spans="1:15" x14ac:dyDescent="0.35">
      <c r="A1887" s="4">
        <v>44310</v>
      </c>
      <c r="B1887" s="2" t="s">
        <v>18</v>
      </c>
      <c r="C1887" s="2" t="s">
        <v>114</v>
      </c>
      <c r="D1887" s="2" t="s">
        <v>5</v>
      </c>
      <c r="E1887" s="2" t="s">
        <v>57</v>
      </c>
      <c r="F1887" s="2" t="s">
        <v>4</v>
      </c>
      <c r="G1887" s="2" t="s">
        <v>42</v>
      </c>
      <c r="H1887" s="2">
        <v>1</v>
      </c>
      <c r="I1887" s="2">
        <v>17</v>
      </c>
      <c r="J1887" s="2" t="s">
        <v>70</v>
      </c>
      <c r="K1887" s="2" t="s">
        <v>78</v>
      </c>
      <c r="L1887" s="2" t="s">
        <v>12</v>
      </c>
      <c r="M1887" s="2">
        <v>1</v>
      </c>
      <c r="N1887" s="2" t="s">
        <v>11</v>
      </c>
      <c r="O1887" s="2" t="s">
        <v>33</v>
      </c>
    </row>
    <row r="1888" spans="1:15" x14ac:dyDescent="0.35">
      <c r="A1888" s="4">
        <v>44310</v>
      </c>
      <c r="B1888" s="2" t="s">
        <v>18</v>
      </c>
      <c r="C1888" s="2" t="s">
        <v>114</v>
      </c>
      <c r="D1888" s="2" t="s">
        <v>5</v>
      </c>
      <c r="E1888" s="2" t="s">
        <v>57</v>
      </c>
      <c r="F1888" s="2" t="s">
        <v>4</v>
      </c>
      <c r="G1888" s="2" t="s">
        <v>42</v>
      </c>
      <c r="H1888" s="2">
        <v>1</v>
      </c>
      <c r="I1888" s="2">
        <v>18</v>
      </c>
      <c r="J1888" s="2" t="s">
        <v>70</v>
      </c>
      <c r="K1888" s="2" t="s">
        <v>78</v>
      </c>
      <c r="L1888" s="2" t="s">
        <v>12</v>
      </c>
      <c r="M1888" s="2">
        <v>1</v>
      </c>
      <c r="N1888" s="2" t="s">
        <v>11</v>
      </c>
      <c r="O1888" s="2" t="s">
        <v>35</v>
      </c>
    </row>
    <row r="1889" spans="1:15" x14ac:dyDescent="0.35">
      <c r="A1889" s="4">
        <v>44310</v>
      </c>
      <c r="B1889" s="2" t="s">
        <v>18</v>
      </c>
      <c r="C1889" s="2" t="s">
        <v>114</v>
      </c>
      <c r="D1889" s="2" t="s">
        <v>5</v>
      </c>
      <c r="E1889" s="2" t="s">
        <v>57</v>
      </c>
      <c r="F1889" s="2" t="s">
        <v>4</v>
      </c>
      <c r="G1889" s="2" t="s">
        <v>42</v>
      </c>
      <c r="H1889" s="2">
        <v>1</v>
      </c>
      <c r="I1889" s="2">
        <v>19</v>
      </c>
      <c r="J1889" s="2" t="s">
        <v>70</v>
      </c>
      <c r="K1889" s="2" t="s">
        <v>78</v>
      </c>
      <c r="L1889" s="2" t="s">
        <v>11</v>
      </c>
      <c r="M1889" s="2">
        <v>1</v>
      </c>
      <c r="N1889" s="2" t="s">
        <v>12</v>
      </c>
      <c r="O1889" s="2" t="s">
        <v>33</v>
      </c>
    </row>
    <row r="1890" spans="1:15" x14ac:dyDescent="0.35">
      <c r="A1890" s="4">
        <v>44310</v>
      </c>
      <c r="B1890" s="2" t="s">
        <v>18</v>
      </c>
      <c r="C1890" s="2" t="s">
        <v>114</v>
      </c>
      <c r="D1890" s="2" t="s">
        <v>5</v>
      </c>
      <c r="E1890" s="2" t="s">
        <v>57</v>
      </c>
      <c r="F1890" s="2" t="s">
        <v>4</v>
      </c>
      <c r="G1890" s="2" t="s">
        <v>42</v>
      </c>
      <c r="H1890" s="2">
        <v>1</v>
      </c>
      <c r="I1890" s="2">
        <v>20</v>
      </c>
      <c r="J1890" s="2" t="s">
        <v>70</v>
      </c>
      <c r="K1890" s="2" t="s">
        <v>78</v>
      </c>
      <c r="L1890" s="2" t="s">
        <v>11</v>
      </c>
      <c r="M1890" s="2">
        <v>1</v>
      </c>
      <c r="N1890" s="2" t="s">
        <v>11</v>
      </c>
      <c r="O1890" s="2" t="s">
        <v>33</v>
      </c>
    </row>
    <row r="1891" spans="1:15" x14ac:dyDescent="0.35">
      <c r="A1891" s="4">
        <v>44310</v>
      </c>
      <c r="B1891" s="2" t="s">
        <v>18</v>
      </c>
      <c r="C1891" s="2" t="s">
        <v>114</v>
      </c>
      <c r="D1891" s="2" t="s">
        <v>5</v>
      </c>
      <c r="E1891" s="2" t="s">
        <v>57</v>
      </c>
      <c r="F1891" s="2" t="s">
        <v>4</v>
      </c>
      <c r="G1891" s="2" t="s">
        <v>42</v>
      </c>
      <c r="H1891" s="2">
        <v>1</v>
      </c>
      <c r="I1891" s="2">
        <v>21</v>
      </c>
      <c r="J1891" s="2" t="s">
        <v>70</v>
      </c>
      <c r="K1891" s="2" t="s">
        <v>78</v>
      </c>
      <c r="L1891" s="2" t="s">
        <v>11</v>
      </c>
      <c r="M1891" s="2">
        <v>2</v>
      </c>
      <c r="N1891" s="2" t="s">
        <v>12</v>
      </c>
      <c r="O1891" s="2" t="s">
        <v>33</v>
      </c>
    </row>
    <row r="1892" spans="1:15" x14ac:dyDescent="0.35">
      <c r="A1892" s="4">
        <v>44310</v>
      </c>
      <c r="B1892" s="2" t="s">
        <v>18</v>
      </c>
      <c r="C1892" s="2" t="s">
        <v>114</v>
      </c>
      <c r="D1892" s="2" t="s">
        <v>5</v>
      </c>
      <c r="E1892" s="2" t="s">
        <v>57</v>
      </c>
      <c r="F1892" s="2" t="s">
        <v>4</v>
      </c>
      <c r="G1892" s="2" t="s">
        <v>42</v>
      </c>
      <c r="H1892" s="2">
        <v>1</v>
      </c>
      <c r="I1892" s="2">
        <v>22</v>
      </c>
      <c r="J1892" s="2" t="s">
        <v>70</v>
      </c>
      <c r="K1892" s="2" t="s">
        <v>78</v>
      </c>
      <c r="L1892" s="2" t="s">
        <v>11</v>
      </c>
      <c r="M1892" s="2">
        <v>1</v>
      </c>
      <c r="N1892" s="2" t="s">
        <v>11</v>
      </c>
      <c r="O1892" s="2" t="s">
        <v>33</v>
      </c>
    </row>
    <row r="1893" spans="1:15" x14ac:dyDescent="0.35">
      <c r="A1893" s="4">
        <v>44310</v>
      </c>
      <c r="B1893" s="2" t="s">
        <v>18</v>
      </c>
      <c r="C1893" s="2" t="s">
        <v>114</v>
      </c>
      <c r="D1893" s="2" t="s">
        <v>5</v>
      </c>
      <c r="E1893" s="2" t="s">
        <v>57</v>
      </c>
      <c r="F1893" s="2" t="s">
        <v>4</v>
      </c>
      <c r="G1893" s="2" t="s">
        <v>42</v>
      </c>
      <c r="H1893" s="2">
        <v>1</v>
      </c>
      <c r="I1893" s="2">
        <v>23</v>
      </c>
      <c r="J1893" s="2" t="s">
        <v>70</v>
      </c>
      <c r="K1893" s="2" t="s">
        <v>78</v>
      </c>
      <c r="L1893" s="2" t="s">
        <v>12</v>
      </c>
      <c r="M1893" s="2" t="s">
        <v>39</v>
      </c>
      <c r="N1893" s="2" t="s">
        <v>11</v>
      </c>
      <c r="O1893" s="2" t="s">
        <v>33</v>
      </c>
    </row>
    <row r="1894" spans="1:15" hidden="1" x14ac:dyDescent="0.35">
      <c r="A1894" s="4">
        <v>44310</v>
      </c>
      <c r="B1894" s="2" t="s">
        <v>18</v>
      </c>
      <c r="C1894" s="2" t="s">
        <v>114</v>
      </c>
      <c r="D1894" s="2" t="s">
        <v>5</v>
      </c>
      <c r="E1894" s="2" t="s">
        <v>57</v>
      </c>
      <c r="F1894" s="2" t="s">
        <v>4</v>
      </c>
      <c r="G1894" s="2" t="s">
        <v>42</v>
      </c>
      <c r="H1894" s="2">
        <v>2</v>
      </c>
      <c r="I1894" s="2">
        <v>24</v>
      </c>
      <c r="J1894" s="2" t="s">
        <v>70</v>
      </c>
      <c r="K1894" s="2" t="s">
        <v>78</v>
      </c>
      <c r="L1894" s="2" t="s">
        <v>12</v>
      </c>
      <c r="M1894" s="2">
        <v>1</v>
      </c>
      <c r="N1894" s="2" t="s">
        <v>40</v>
      </c>
      <c r="O1894" s="2" t="s">
        <v>40</v>
      </c>
    </row>
    <row r="1895" spans="1:15" x14ac:dyDescent="0.35">
      <c r="A1895" s="4">
        <v>44310</v>
      </c>
      <c r="B1895" s="2" t="s">
        <v>18</v>
      </c>
      <c r="C1895" s="2" t="s">
        <v>114</v>
      </c>
      <c r="D1895" s="2" t="s">
        <v>5</v>
      </c>
      <c r="E1895" s="2" t="s">
        <v>57</v>
      </c>
      <c r="F1895" s="2" t="s">
        <v>4</v>
      </c>
      <c r="G1895" s="2" t="s">
        <v>42</v>
      </c>
      <c r="H1895" s="2">
        <v>2</v>
      </c>
      <c r="I1895" s="2">
        <v>25</v>
      </c>
      <c r="J1895" s="2" t="s">
        <v>70</v>
      </c>
      <c r="K1895" s="2" t="s">
        <v>78</v>
      </c>
      <c r="L1895" s="2" t="s">
        <v>12</v>
      </c>
      <c r="M1895" s="2">
        <v>1</v>
      </c>
      <c r="N1895" s="2" t="s">
        <v>11</v>
      </c>
      <c r="O1895" s="2" t="s">
        <v>34</v>
      </c>
    </row>
    <row r="1896" spans="1:15" x14ac:dyDescent="0.35">
      <c r="A1896" s="4">
        <v>44310</v>
      </c>
      <c r="B1896" s="2" t="s">
        <v>18</v>
      </c>
      <c r="C1896" s="2" t="s">
        <v>114</v>
      </c>
      <c r="D1896" s="2" t="s">
        <v>5</v>
      </c>
      <c r="E1896" s="2" t="s">
        <v>57</v>
      </c>
      <c r="F1896" s="2" t="s">
        <v>4</v>
      </c>
      <c r="G1896" s="2" t="s">
        <v>42</v>
      </c>
      <c r="H1896" s="2">
        <v>2</v>
      </c>
      <c r="I1896" s="2">
        <v>26</v>
      </c>
      <c r="J1896" s="2" t="s">
        <v>70</v>
      </c>
      <c r="K1896" s="2" t="s">
        <v>78</v>
      </c>
      <c r="L1896" s="2" t="s">
        <v>12</v>
      </c>
      <c r="M1896" s="2" t="s">
        <v>39</v>
      </c>
      <c r="N1896" s="2" t="s">
        <v>11</v>
      </c>
      <c r="O1896" s="2" t="s">
        <v>33</v>
      </c>
    </row>
    <row r="1897" spans="1:15" x14ac:dyDescent="0.35">
      <c r="A1897" s="4">
        <v>44310</v>
      </c>
      <c r="B1897" s="2" t="s">
        <v>18</v>
      </c>
      <c r="C1897" s="2" t="s">
        <v>114</v>
      </c>
      <c r="D1897" s="2" t="s">
        <v>5</v>
      </c>
      <c r="E1897" s="2" t="s">
        <v>57</v>
      </c>
      <c r="F1897" s="2" t="s">
        <v>4</v>
      </c>
      <c r="G1897" s="2" t="s">
        <v>42</v>
      </c>
      <c r="H1897" s="2">
        <v>2</v>
      </c>
      <c r="I1897" s="2">
        <v>27</v>
      </c>
      <c r="J1897" s="2" t="s">
        <v>70</v>
      </c>
      <c r="K1897" s="2" t="s">
        <v>78</v>
      </c>
      <c r="L1897" s="2" t="s">
        <v>12</v>
      </c>
      <c r="M1897" s="2">
        <v>1</v>
      </c>
      <c r="N1897" s="2" t="s">
        <v>12</v>
      </c>
      <c r="O1897" s="2" t="s">
        <v>33</v>
      </c>
    </row>
    <row r="1898" spans="1:15" x14ac:dyDescent="0.35">
      <c r="A1898" s="4">
        <v>44310</v>
      </c>
      <c r="B1898" s="2" t="s">
        <v>18</v>
      </c>
      <c r="C1898" s="2" t="s">
        <v>114</v>
      </c>
      <c r="D1898" s="2" t="s">
        <v>5</v>
      </c>
      <c r="E1898" s="2" t="s">
        <v>57</v>
      </c>
      <c r="F1898" s="2" t="s">
        <v>4</v>
      </c>
      <c r="G1898" s="2" t="s">
        <v>42</v>
      </c>
      <c r="H1898" s="2">
        <v>2</v>
      </c>
      <c r="I1898" s="2">
        <v>28</v>
      </c>
      <c r="J1898" s="2" t="s">
        <v>70</v>
      </c>
      <c r="K1898" s="2" t="s">
        <v>78</v>
      </c>
      <c r="L1898" s="2" t="s">
        <v>12</v>
      </c>
      <c r="M1898" s="2">
        <v>2</v>
      </c>
      <c r="N1898" s="2" t="s">
        <v>11</v>
      </c>
      <c r="O1898" s="2" t="s">
        <v>34</v>
      </c>
    </row>
    <row r="1899" spans="1:15" x14ac:dyDescent="0.35">
      <c r="A1899" s="4">
        <v>44310</v>
      </c>
      <c r="B1899" s="2" t="s">
        <v>18</v>
      </c>
      <c r="C1899" s="2" t="s">
        <v>114</v>
      </c>
      <c r="D1899" s="2" t="s">
        <v>5</v>
      </c>
      <c r="E1899" s="2" t="s">
        <v>57</v>
      </c>
      <c r="F1899" s="2" t="s">
        <v>4</v>
      </c>
      <c r="G1899" s="2" t="s">
        <v>42</v>
      </c>
      <c r="H1899" s="2">
        <v>2</v>
      </c>
      <c r="I1899" s="2">
        <v>29</v>
      </c>
      <c r="J1899" s="2" t="s">
        <v>70</v>
      </c>
      <c r="K1899" s="2" t="s">
        <v>78</v>
      </c>
      <c r="L1899" s="2" t="s">
        <v>11</v>
      </c>
      <c r="M1899" s="2">
        <v>2</v>
      </c>
      <c r="N1899" s="2" t="s">
        <v>12</v>
      </c>
      <c r="O1899" s="2" t="s">
        <v>33</v>
      </c>
    </row>
    <row r="1900" spans="1:15" x14ac:dyDescent="0.35">
      <c r="A1900" s="4">
        <v>44310</v>
      </c>
      <c r="B1900" s="2" t="s">
        <v>18</v>
      </c>
      <c r="C1900" s="2" t="s">
        <v>114</v>
      </c>
      <c r="D1900" s="2" t="s">
        <v>5</v>
      </c>
      <c r="E1900" s="2" t="s">
        <v>57</v>
      </c>
      <c r="F1900" s="2" t="s">
        <v>4</v>
      </c>
      <c r="G1900" s="2" t="s">
        <v>42</v>
      </c>
      <c r="H1900" s="2">
        <v>2</v>
      </c>
      <c r="I1900" s="2">
        <v>30</v>
      </c>
      <c r="J1900" s="2" t="s">
        <v>70</v>
      </c>
      <c r="K1900" s="2" t="s">
        <v>78</v>
      </c>
      <c r="L1900" s="2" t="s">
        <v>11</v>
      </c>
      <c r="M1900" s="2">
        <v>1</v>
      </c>
      <c r="N1900" s="2" t="s">
        <v>11</v>
      </c>
      <c r="O1900" s="2" t="s">
        <v>33</v>
      </c>
    </row>
    <row r="1901" spans="1:15" x14ac:dyDescent="0.35">
      <c r="A1901" s="4">
        <v>44310</v>
      </c>
      <c r="B1901" s="2" t="s">
        <v>18</v>
      </c>
      <c r="C1901" s="2" t="s">
        <v>114</v>
      </c>
      <c r="D1901" s="2" t="s">
        <v>5</v>
      </c>
      <c r="E1901" s="2" t="s">
        <v>57</v>
      </c>
      <c r="F1901" s="2" t="s">
        <v>4</v>
      </c>
      <c r="G1901" s="2" t="s">
        <v>42</v>
      </c>
      <c r="H1901" s="2">
        <v>2</v>
      </c>
      <c r="I1901" s="2">
        <v>31</v>
      </c>
      <c r="J1901" s="2" t="s">
        <v>70</v>
      </c>
      <c r="K1901" s="2" t="s">
        <v>78</v>
      </c>
      <c r="L1901" s="2" t="s">
        <v>11</v>
      </c>
      <c r="M1901" s="2">
        <v>1</v>
      </c>
      <c r="N1901" s="2" t="s">
        <v>12</v>
      </c>
      <c r="O1901" s="2" t="s">
        <v>33</v>
      </c>
    </row>
    <row r="1902" spans="1:15" x14ac:dyDescent="0.35">
      <c r="A1902" s="4">
        <v>44310</v>
      </c>
      <c r="B1902" s="2" t="s">
        <v>18</v>
      </c>
      <c r="C1902" s="2" t="s">
        <v>114</v>
      </c>
      <c r="D1902" s="2" t="s">
        <v>5</v>
      </c>
      <c r="E1902" s="2" t="s">
        <v>57</v>
      </c>
      <c r="F1902" s="2" t="s">
        <v>4</v>
      </c>
      <c r="G1902" s="2" t="s">
        <v>42</v>
      </c>
      <c r="H1902" s="2">
        <v>2</v>
      </c>
      <c r="I1902" s="2">
        <v>32</v>
      </c>
      <c r="J1902" s="2" t="s">
        <v>70</v>
      </c>
      <c r="K1902" s="2" t="s">
        <v>78</v>
      </c>
      <c r="L1902" s="2" t="s">
        <v>11</v>
      </c>
      <c r="M1902" s="2">
        <v>1</v>
      </c>
      <c r="N1902" s="2" t="s">
        <v>11</v>
      </c>
      <c r="O1902" s="2" t="s">
        <v>35</v>
      </c>
    </row>
    <row r="1903" spans="1:15" x14ac:dyDescent="0.35">
      <c r="A1903" s="4">
        <v>44310</v>
      </c>
      <c r="B1903" s="2" t="s">
        <v>18</v>
      </c>
      <c r="C1903" s="2" t="s">
        <v>114</v>
      </c>
      <c r="D1903" s="2" t="s">
        <v>5</v>
      </c>
      <c r="E1903" s="2" t="s">
        <v>57</v>
      </c>
      <c r="F1903" s="2" t="s">
        <v>4</v>
      </c>
      <c r="G1903" s="2" t="s">
        <v>42</v>
      </c>
      <c r="H1903" s="2">
        <v>2</v>
      </c>
      <c r="I1903" s="2">
        <v>33</v>
      </c>
      <c r="J1903" s="2" t="s">
        <v>70</v>
      </c>
      <c r="K1903" s="2" t="s">
        <v>78</v>
      </c>
      <c r="L1903" s="2" t="s">
        <v>12</v>
      </c>
      <c r="M1903" s="2">
        <v>1</v>
      </c>
      <c r="N1903" s="2" t="s">
        <v>12</v>
      </c>
      <c r="O1903" s="2" t="s">
        <v>33</v>
      </c>
    </row>
    <row r="1904" spans="1:15" x14ac:dyDescent="0.35">
      <c r="A1904" s="4">
        <v>44310</v>
      </c>
      <c r="B1904" s="2" t="s">
        <v>18</v>
      </c>
      <c r="C1904" s="2" t="s">
        <v>114</v>
      </c>
      <c r="D1904" s="2" t="s">
        <v>5</v>
      </c>
      <c r="E1904" s="2" t="s">
        <v>57</v>
      </c>
      <c r="F1904" s="2" t="s">
        <v>4</v>
      </c>
      <c r="G1904" s="2" t="s">
        <v>42</v>
      </c>
      <c r="H1904" s="2">
        <v>2</v>
      </c>
      <c r="I1904" s="2">
        <v>34</v>
      </c>
      <c r="J1904" s="2" t="s">
        <v>70</v>
      </c>
      <c r="K1904" s="2" t="s">
        <v>78</v>
      </c>
      <c r="L1904" s="2" t="s">
        <v>12</v>
      </c>
      <c r="M1904" s="2">
        <v>2</v>
      </c>
      <c r="N1904" s="2" t="s">
        <v>12</v>
      </c>
      <c r="O1904" s="2" t="s">
        <v>33</v>
      </c>
    </row>
    <row r="1905" spans="1:15" x14ac:dyDescent="0.35">
      <c r="A1905" s="4">
        <v>44310</v>
      </c>
      <c r="B1905" s="2" t="s">
        <v>18</v>
      </c>
      <c r="C1905" s="2" t="s">
        <v>114</v>
      </c>
      <c r="D1905" s="2" t="s">
        <v>5</v>
      </c>
      <c r="E1905" s="2" t="s">
        <v>57</v>
      </c>
      <c r="F1905" s="2" t="s">
        <v>4</v>
      </c>
      <c r="G1905" s="2" t="s">
        <v>42</v>
      </c>
      <c r="H1905" s="2">
        <v>2</v>
      </c>
      <c r="I1905" s="2">
        <v>35</v>
      </c>
      <c r="J1905" s="2" t="s">
        <v>70</v>
      </c>
      <c r="K1905" s="2" t="s">
        <v>78</v>
      </c>
      <c r="L1905" s="2" t="s">
        <v>12</v>
      </c>
      <c r="M1905" s="2">
        <v>2</v>
      </c>
      <c r="N1905" s="2" t="s">
        <v>12</v>
      </c>
      <c r="O1905" s="2" t="s">
        <v>33</v>
      </c>
    </row>
    <row r="1906" spans="1:15" x14ac:dyDescent="0.35">
      <c r="A1906" s="4">
        <v>44310</v>
      </c>
      <c r="B1906" s="2" t="s">
        <v>18</v>
      </c>
      <c r="C1906" s="2" t="s">
        <v>114</v>
      </c>
      <c r="D1906" s="2" t="s">
        <v>5</v>
      </c>
      <c r="E1906" s="2" t="s">
        <v>57</v>
      </c>
      <c r="F1906" s="2" t="s">
        <v>4</v>
      </c>
      <c r="G1906" s="2" t="s">
        <v>42</v>
      </c>
      <c r="H1906" s="2">
        <v>2</v>
      </c>
      <c r="I1906" s="2">
        <v>36</v>
      </c>
      <c r="J1906" s="2" t="s">
        <v>70</v>
      </c>
      <c r="K1906" s="2" t="s">
        <v>78</v>
      </c>
      <c r="L1906" s="2" t="s">
        <v>12</v>
      </c>
      <c r="M1906" s="2">
        <v>2</v>
      </c>
      <c r="N1906" s="2" t="s">
        <v>12</v>
      </c>
      <c r="O1906" s="2" t="s">
        <v>33</v>
      </c>
    </row>
    <row r="1907" spans="1:15" x14ac:dyDescent="0.35">
      <c r="A1907" s="4">
        <v>44310</v>
      </c>
      <c r="B1907" s="2" t="s">
        <v>18</v>
      </c>
      <c r="C1907" s="2" t="s">
        <v>114</v>
      </c>
      <c r="D1907" s="2" t="s">
        <v>5</v>
      </c>
      <c r="E1907" s="2" t="s">
        <v>57</v>
      </c>
      <c r="F1907" s="2" t="s">
        <v>4</v>
      </c>
      <c r="G1907" s="2" t="s">
        <v>42</v>
      </c>
      <c r="H1907" s="2">
        <v>2</v>
      </c>
      <c r="I1907" s="2">
        <v>37</v>
      </c>
      <c r="J1907" s="2" t="s">
        <v>70</v>
      </c>
      <c r="K1907" s="2" t="s">
        <v>78</v>
      </c>
      <c r="L1907" s="2" t="s">
        <v>11</v>
      </c>
      <c r="M1907" s="2" t="s">
        <v>39</v>
      </c>
      <c r="N1907" s="2" t="s">
        <v>12</v>
      </c>
      <c r="O1907" s="2" t="s">
        <v>33</v>
      </c>
    </row>
    <row r="1908" spans="1:15" x14ac:dyDescent="0.35">
      <c r="A1908" s="4">
        <v>44310</v>
      </c>
      <c r="B1908" s="2" t="s">
        <v>18</v>
      </c>
      <c r="C1908" s="2" t="s">
        <v>114</v>
      </c>
      <c r="D1908" s="2" t="s">
        <v>5</v>
      </c>
      <c r="E1908" s="2" t="s">
        <v>57</v>
      </c>
      <c r="F1908" s="2" t="s">
        <v>4</v>
      </c>
      <c r="G1908" s="2" t="s">
        <v>42</v>
      </c>
      <c r="H1908" s="2">
        <v>2</v>
      </c>
      <c r="I1908" s="2">
        <v>38</v>
      </c>
      <c r="J1908" s="2" t="s">
        <v>70</v>
      </c>
      <c r="K1908" s="2" t="s">
        <v>78</v>
      </c>
      <c r="L1908" s="2" t="s">
        <v>11</v>
      </c>
      <c r="M1908" s="2">
        <v>2</v>
      </c>
      <c r="N1908" s="2" t="s">
        <v>12</v>
      </c>
      <c r="O1908" s="2" t="s">
        <v>35</v>
      </c>
    </row>
    <row r="1909" spans="1:15" x14ac:dyDescent="0.35">
      <c r="A1909" s="4">
        <v>44310</v>
      </c>
      <c r="B1909" s="2" t="s">
        <v>18</v>
      </c>
      <c r="C1909" s="2" t="s">
        <v>114</v>
      </c>
      <c r="D1909" s="2" t="s">
        <v>5</v>
      </c>
      <c r="E1909" s="2" t="s">
        <v>57</v>
      </c>
      <c r="F1909" s="2" t="s">
        <v>4</v>
      </c>
      <c r="G1909" s="2" t="s">
        <v>42</v>
      </c>
      <c r="H1909" s="2">
        <v>2</v>
      </c>
      <c r="I1909" s="2">
        <v>39</v>
      </c>
      <c r="J1909" s="2" t="s">
        <v>70</v>
      </c>
      <c r="K1909" s="2" t="s">
        <v>78</v>
      </c>
      <c r="L1909" s="2" t="s">
        <v>11</v>
      </c>
      <c r="M1909" s="2">
        <v>2</v>
      </c>
      <c r="N1909" s="2" t="s">
        <v>12</v>
      </c>
      <c r="O1909" s="2" t="s">
        <v>33</v>
      </c>
    </row>
    <row r="1910" spans="1:15" x14ac:dyDescent="0.35">
      <c r="A1910" s="4">
        <v>44310</v>
      </c>
      <c r="B1910" s="2" t="s">
        <v>18</v>
      </c>
      <c r="C1910" s="2" t="s">
        <v>114</v>
      </c>
      <c r="D1910" s="2" t="s">
        <v>5</v>
      </c>
      <c r="E1910" s="2" t="s">
        <v>57</v>
      </c>
      <c r="F1910" s="2" t="s">
        <v>4</v>
      </c>
      <c r="G1910" s="2" t="s">
        <v>42</v>
      </c>
      <c r="H1910" s="2">
        <v>2</v>
      </c>
      <c r="I1910" s="2">
        <v>40</v>
      </c>
      <c r="J1910" s="2" t="s">
        <v>70</v>
      </c>
      <c r="K1910" s="2" t="s">
        <v>78</v>
      </c>
      <c r="L1910" s="2" t="s">
        <v>11</v>
      </c>
      <c r="M1910" s="2">
        <v>1</v>
      </c>
      <c r="N1910" s="2" t="s">
        <v>11</v>
      </c>
      <c r="O1910" s="2" t="s">
        <v>35</v>
      </c>
    </row>
    <row r="1911" spans="1:15" x14ac:dyDescent="0.35">
      <c r="A1911" s="4">
        <v>44310</v>
      </c>
      <c r="B1911" s="2" t="s">
        <v>18</v>
      </c>
      <c r="C1911" s="2" t="s">
        <v>114</v>
      </c>
      <c r="D1911" s="2" t="s">
        <v>5</v>
      </c>
      <c r="E1911" s="2" t="s">
        <v>57</v>
      </c>
      <c r="F1911" s="2" t="s">
        <v>4</v>
      </c>
      <c r="G1911" s="2" t="s">
        <v>42</v>
      </c>
      <c r="H1911" s="2">
        <v>2</v>
      </c>
      <c r="I1911" s="2">
        <v>41</v>
      </c>
      <c r="J1911" s="2" t="s">
        <v>70</v>
      </c>
      <c r="K1911" s="2" t="s">
        <v>78</v>
      </c>
      <c r="L1911" s="2" t="s">
        <v>12</v>
      </c>
      <c r="M1911" s="2">
        <v>2</v>
      </c>
      <c r="N1911" s="2" t="s">
        <v>12</v>
      </c>
      <c r="O1911" s="2" t="s">
        <v>33</v>
      </c>
    </row>
    <row r="1912" spans="1:15" hidden="1" x14ac:dyDescent="0.35">
      <c r="A1912" s="4">
        <v>44310</v>
      </c>
      <c r="B1912" s="2" t="s">
        <v>18</v>
      </c>
      <c r="C1912" s="2" t="s">
        <v>114</v>
      </c>
      <c r="D1912" s="2" t="s">
        <v>5</v>
      </c>
      <c r="E1912" s="2" t="s">
        <v>57</v>
      </c>
      <c r="F1912" s="2" t="s">
        <v>4</v>
      </c>
      <c r="G1912" s="2" t="s">
        <v>42</v>
      </c>
      <c r="H1912" s="2">
        <v>2</v>
      </c>
      <c r="I1912" s="2">
        <v>42</v>
      </c>
      <c r="J1912" s="2" t="s">
        <v>70</v>
      </c>
      <c r="K1912" s="2" t="s">
        <v>78</v>
      </c>
      <c r="L1912" s="2" t="s">
        <v>12</v>
      </c>
      <c r="M1912" s="2">
        <v>2</v>
      </c>
      <c r="N1912" s="2" t="s">
        <v>40</v>
      </c>
      <c r="O1912" s="2" t="s">
        <v>40</v>
      </c>
    </row>
    <row r="1913" spans="1:15" x14ac:dyDescent="0.35">
      <c r="A1913" s="4">
        <v>44310</v>
      </c>
      <c r="B1913" s="2" t="s">
        <v>18</v>
      </c>
      <c r="C1913" s="2" t="s">
        <v>114</v>
      </c>
      <c r="D1913" s="2" t="s">
        <v>5</v>
      </c>
      <c r="E1913" s="2" t="s">
        <v>57</v>
      </c>
      <c r="F1913" s="2" t="s">
        <v>4</v>
      </c>
      <c r="G1913" s="2" t="s">
        <v>42</v>
      </c>
      <c r="H1913" s="2">
        <v>2</v>
      </c>
      <c r="I1913" s="2">
        <v>43</v>
      </c>
      <c r="J1913" s="2" t="s">
        <v>70</v>
      </c>
      <c r="K1913" s="2" t="s">
        <v>78</v>
      </c>
      <c r="L1913" s="2" t="s">
        <v>12</v>
      </c>
      <c r="M1913" s="2">
        <v>1</v>
      </c>
      <c r="N1913" s="2" t="s">
        <v>12</v>
      </c>
      <c r="O1913" s="2" t="s">
        <v>33</v>
      </c>
    </row>
    <row r="1914" spans="1:15" x14ac:dyDescent="0.35">
      <c r="A1914" s="4">
        <v>44310</v>
      </c>
      <c r="B1914" s="2" t="s">
        <v>18</v>
      </c>
      <c r="C1914" s="2" t="s">
        <v>114</v>
      </c>
      <c r="D1914" s="2" t="s">
        <v>5</v>
      </c>
      <c r="E1914" s="2" t="s">
        <v>57</v>
      </c>
      <c r="F1914" s="2" t="s">
        <v>4</v>
      </c>
      <c r="G1914" s="2" t="s">
        <v>42</v>
      </c>
      <c r="H1914" s="2">
        <v>3</v>
      </c>
      <c r="I1914" s="2">
        <v>44</v>
      </c>
      <c r="J1914" s="2" t="s">
        <v>70</v>
      </c>
      <c r="K1914" s="2" t="s">
        <v>78</v>
      </c>
      <c r="L1914" s="2" t="s">
        <v>11</v>
      </c>
      <c r="M1914" s="2">
        <v>1</v>
      </c>
      <c r="N1914" s="2" t="s">
        <v>11</v>
      </c>
      <c r="O1914" s="2" t="s">
        <v>34</v>
      </c>
    </row>
    <row r="1915" spans="1:15" x14ac:dyDescent="0.35">
      <c r="A1915" s="4">
        <v>44310</v>
      </c>
      <c r="B1915" s="2" t="s">
        <v>18</v>
      </c>
      <c r="C1915" s="2" t="s">
        <v>114</v>
      </c>
      <c r="D1915" s="2" t="s">
        <v>5</v>
      </c>
      <c r="E1915" s="2" t="s">
        <v>57</v>
      </c>
      <c r="F1915" s="2" t="s">
        <v>4</v>
      </c>
      <c r="G1915" s="2" t="s">
        <v>42</v>
      </c>
      <c r="H1915" s="2">
        <v>3</v>
      </c>
      <c r="I1915" s="2">
        <v>45</v>
      </c>
      <c r="J1915" s="2" t="s">
        <v>70</v>
      </c>
      <c r="K1915" s="2" t="s">
        <v>78</v>
      </c>
      <c r="L1915" s="2" t="s">
        <v>11</v>
      </c>
      <c r="M1915" s="2">
        <v>2</v>
      </c>
      <c r="N1915" s="2" t="s">
        <v>11</v>
      </c>
      <c r="O1915" s="2" t="s">
        <v>33</v>
      </c>
    </row>
    <row r="1916" spans="1:15" x14ac:dyDescent="0.35">
      <c r="A1916" s="4">
        <v>44310</v>
      </c>
      <c r="B1916" s="2" t="s">
        <v>18</v>
      </c>
      <c r="C1916" s="2" t="s">
        <v>114</v>
      </c>
      <c r="D1916" s="2" t="s">
        <v>5</v>
      </c>
      <c r="E1916" s="2" t="s">
        <v>57</v>
      </c>
      <c r="F1916" s="2" t="s">
        <v>4</v>
      </c>
      <c r="G1916" s="2" t="s">
        <v>42</v>
      </c>
      <c r="H1916" s="2">
        <v>3</v>
      </c>
      <c r="I1916" s="2">
        <v>46</v>
      </c>
      <c r="J1916" s="2" t="s">
        <v>70</v>
      </c>
      <c r="K1916" s="2" t="s">
        <v>78</v>
      </c>
      <c r="L1916" s="2" t="s">
        <v>11</v>
      </c>
      <c r="M1916" s="2">
        <v>1</v>
      </c>
      <c r="N1916" s="2" t="s">
        <v>12</v>
      </c>
      <c r="O1916" s="2" t="s">
        <v>33</v>
      </c>
    </row>
    <row r="1917" spans="1:15" x14ac:dyDescent="0.35">
      <c r="A1917" s="4">
        <v>44310</v>
      </c>
      <c r="B1917" s="2" t="s">
        <v>18</v>
      </c>
      <c r="C1917" s="2" t="s">
        <v>114</v>
      </c>
      <c r="D1917" s="2" t="s">
        <v>5</v>
      </c>
      <c r="E1917" s="2" t="s">
        <v>57</v>
      </c>
      <c r="F1917" s="2" t="s">
        <v>4</v>
      </c>
      <c r="G1917" s="2" t="s">
        <v>42</v>
      </c>
      <c r="H1917" s="2">
        <v>3</v>
      </c>
      <c r="I1917" s="2">
        <v>47</v>
      </c>
      <c r="J1917" s="2" t="s">
        <v>70</v>
      </c>
      <c r="K1917" s="2" t="s">
        <v>78</v>
      </c>
      <c r="L1917" s="2" t="s">
        <v>11</v>
      </c>
      <c r="M1917" s="2">
        <v>1</v>
      </c>
      <c r="N1917" s="2" t="s">
        <v>12</v>
      </c>
      <c r="O1917" s="2" t="s">
        <v>33</v>
      </c>
    </row>
    <row r="1918" spans="1:15" x14ac:dyDescent="0.35">
      <c r="A1918" s="4">
        <v>44310</v>
      </c>
      <c r="B1918" s="2" t="s">
        <v>18</v>
      </c>
      <c r="C1918" s="2" t="s">
        <v>114</v>
      </c>
      <c r="D1918" s="2" t="s">
        <v>5</v>
      </c>
      <c r="E1918" s="2" t="s">
        <v>57</v>
      </c>
      <c r="F1918" s="2" t="s">
        <v>4</v>
      </c>
      <c r="G1918" s="2" t="s">
        <v>42</v>
      </c>
      <c r="H1918" s="2">
        <v>3</v>
      </c>
      <c r="I1918" s="2">
        <v>48</v>
      </c>
      <c r="J1918" s="2" t="s">
        <v>70</v>
      </c>
      <c r="K1918" s="2" t="s">
        <v>78</v>
      </c>
      <c r="L1918" s="2" t="s">
        <v>12</v>
      </c>
      <c r="M1918" s="2">
        <v>1</v>
      </c>
      <c r="N1918" s="2" t="s">
        <v>12</v>
      </c>
      <c r="O1918" s="2" t="s">
        <v>33</v>
      </c>
    </row>
    <row r="1919" spans="1:15" x14ac:dyDescent="0.35">
      <c r="A1919" s="4">
        <v>44310</v>
      </c>
      <c r="B1919" s="2" t="s">
        <v>18</v>
      </c>
      <c r="C1919" s="2" t="s">
        <v>114</v>
      </c>
      <c r="D1919" s="2" t="s">
        <v>5</v>
      </c>
      <c r="E1919" s="2" t="s">
        <v>57</v>
      </c>
      <c r="F1919" s="2" t="s">
        <v>4</v>
      </c>
      <c r="G1919" s="2" t="s">
        <v>42</v>
      </c>
      <c r="H1919" s="2">
        <v>3</v>
      </c>
      <c r="I1919" s="2">
        <v>49</v>
      </c>
      <c r="J1919" s="2" t="s">
        <v>70</v>
      </c>
      <c r="K1919" s="2" t="s">
        <v>78</v>
      </c>
      <c r="L1919" s="2" t="s">
        <v>12</v>
      </c>
      <c r="M1919" s="2">
        <v>1</v>
      </c>
      <c r="N1919" s="2" t="s">
        <v>12</v>
      </c>
      <c r="O1919" s="2" t="s">
        <v>33</v>
      </c>
    </row>
    <row r="1920" spans="1:15" x14ac:dyDescent="0.35">
      <c r="A1920" s="4">
        <v>44310</v>
      </c>
      <c r="B1920" s="2" t="s">
        <v>18</v>
      </c>
      <c r="C1920" s="2" t="s">
        <v>114</v>
      </c>
      <c r="D1920" s="2" t="s">
        <v>5</v>
      </c>
      <c r="E1920" s="2" t="s">
        <v>57</v>
      </c>
      <c r="F1920" s="2" t="s">
        <v>4</v>
      </c>
      <c r="G1920" s="2" t="s">
        <v>42</v>
      </c>
      <c r="H1920" s="2">
        <v>3</v>
      </c>
      <c r="I1920" s="2">
        <v>50</v>
      </c>
      <c r="J1920" s="2" t="s">
        <v>70</v>
      </c>
      <c r="K1920" s="2" t="s">
        <v>78</v>
      </c>
      <c r="L1920" s="2" t="s">
        <v>12</v>
      </c>
      <c r="M1920" s="2">
        <v>2</v>
      </c>
      <c r="N1920" s="2" t="s">
        <v>11</v>
      </c>
      <c r="O1920" s="2" t="s">
        <v>35</v>
      </c>
    </row>
    <row r="1921" spans="1:15" x14ac:dyDescent="0.35">
      <c r="A1921" s="4">
        <v>44310</v>
      </c>
      <c r="B1921" s="2" t="s">
        <v>18</v>
      </c>
      <c r="C1921" s="2" t="s">
        <v>114</v>
      </c>
      <c r="D1921" s="2" t="s">
        <v>5</v>
      </c>
      <c r="E1921" s="2" t="s">
        <v>57</v>
      </c>
      <c r="F1921" s="2" t="s">
        <v>4</v>
      </c>
      <c r="G1921" s="2" t="s">
        <v>42</v>
      </c>
      <c r="H1921" s="2">
        <v>3</v>
      </c>
      <c r="I1921" s="2">
        <v>51</v>
      </c>
      <c r="J1921" s="2" t="s">
        <v>70</v>
      </c>
      <c r="K1921" s="2" t="s">
        <v>78</v>
      </c>
      <c r="L1921" s="2" t="s">
        <v>12</v>
      </c>
      <c r="M1921" s="2">
        <v>2</v>
      </c>
      <c r="N1921" s="2" t="s">
        <v>12</v>
      </c>
      <c r="O1921" s="2" t="s">
        <v>33</v>
      </c>
    </row>
    <row r="1922" spans="1:15" x14ac:dyDescent="0.35">
      <c r="A1922" s="4">
        <v>44310</v>
      </c>
      <c r="B1922" s="2" t="s">
        <v>18</v>
      </c>
      <c r="C1922" s="2" t="s">
        <v>114</v>
      </c>
      <c r="D1922" s="2" t="s">
        <v>5</v>
      </c>
      <c r="E1922" s="2" t="s">
        <v>57</v>
      </c>
      <c r="F1922" s="2" t="s">
        <v>4</v>
      </c>
      <c r="G1922" s="2" t="s">
        <v>42</v>
      </c>
      <c r="H1922" s="2">
        <v>3</v>
      </c>
      <c r="I1922" s="2">
        <v>52</v>
      </c>
      <c r="J1922" s="2" t="s">
        <v>70</v>
      </c>
      <c r="K1922" s="2" t="s">
        <v>78</v>
      </c>
      <c r="L1922" s="2" t="s">
        <v>11</v>
      </c>
      <c r="M1922" s="2">
        <v>2</v>
      </c>
      <c r="N1922" s="2" t="s">
        <v>12</v>
      </c>
      <c r="O1922" s="2" t="s">
        <v>33</v>
      </c>
    </row>
    <row r="1923" spans="1:15" hidden="1" x14ac:dyDescent="0.35">
      <c r="A1923" s="4">
        <v>44310</v>
      </c>
      <c r="B1923" s="2" t="s">
        <v>18</v>
      </c>
      <c r="C1923" s="2" t="s">
        <v>114</v>
      </c>
      <c r="D1923" s="2" t="s">
        <v>5</v>
      </c>
      <c r="E1923" s="2" t="s">
        <v>57</v>
      </c>
      <c r="F1923" s="2" t="s">
        <v>4</v>
      </c>
      <c r="G1923" s="2" t="s">
        <v>42</v>
      </c>
      <c r="H1923" s="2">
        <v>3</v>
      </c>
      <c r="I1923" s="2">
        <v>53</v>
      </c>
      <c r="J1923" s="2" t="s">
        <v>70</v>
      </c>
      <c r="K1923" s="2" t="s">
        <v>78</v>
      </c>
      <c r="L1923" s="2" t="s">
        <v>11</v>
      </c>
      <c r="M1923" s="2">
        <v>1</v>
      </c>
      <c r="N1923" s="2" t="s">
        <v>40</v>
      </c>
      <c r="O1923" s="2" t="s">
        <v>40</v>
      </c>
    </row>
    <row r="1924" spans="1:15" x14ac:dyDescent="0.35">
      <c r="A1924" s="4">
        <v>44310</v>
      </c>
      <c r="B1924" s="2" t="s">
        <v>18</v>
      </c>
      <c r="C1924" s="2" t="s">
        <v>114</v>
      </c>
      <c r="D1924" s="2" t="s">
        <v>5</v>
      </c>
      <c r="E1924" s="2" t="s">
        <v>57</v>
      </c>
      <c r="F1924" s="2" t="s">
        <v>4</v>
      </c>
      <c r="G1924" s="2" t="s">
        <v>42</v>
      </c>
      <c r="H1924" s="2">
        <v>3</v>
      </c>
      <c r="I1924" s="2">
        <v>54</v>
      </c>
      <c r="J1924" s="2" t="s">
        <v>70</v>
      </c>
      <c r="K1924" s="2" t="s">
        <v>78</v>
      </c>
      <c r="L1924" s="2" t="s">
        <v>11</v>
      </c>
      <c r="M1924" s="2">
        <v>2</v>
      </c>
      <c r="N1924" s="2" t="s">
        <v>11</v>
      </c>
      <c r="O1924" s="2" t="s">
        <v>33</v>
      </c>
    </row>
    <row r="1925" spans="1:15" x14ac:dyDescent="0.35">
      <c r="A1925" s="4">
        <v>44310</v>
      </c>
      <c r="B1925" s="2" t="s">
        <v>18</v>
      </c>
      <c r="C1925" s="2" t="s">
        <v>114</v>
      </c>
      <c r="D1925" s="2" t="s">
        <v>5</v>
      </c>
      <c r="E1925" s="2" t="s">
        <v>57</v>
      </c>
      <c r="F1925" s="2" t="s">
        <v>4</v>
      </c>
      <c r="G1925" s="2" t="s">
        <v>42</v>
      </c>
      <c r="H1925" s="2">
        <v>3</v>
      </c>
      <c r="I1925" s="2">
        <v>55</v>
      </c>
      <c r="J1925" s="2" t="s">
        <v>70</v>
      </c>
      <c r="K1925" s="2" t="s">
        <v>78</v>
      </c>
      <c r="L1925" s="2" t="s">
        <v>11</v>
      </c>
      <c r="M1925" s="2">
        <v>1</v>
      </c>
      <c r="N1925" s="2" t="s">
        <v>11</v>
      </c>
      <c r="O1925" s="2" t="s">
        <v>33</v>
      </c>
    </row>
    <row r="1926" spans="1:15" x14ac:dyDescent="0.35">
      <c r="A1926" s="4">
        <v>44310</v>
      </c>
      <c r="B1926" s="2" t="s">
        <v>18</v>
      </c>
      <c r="C1926" s="2" t="s">
        <v>114</v>
      </c>
      <c r="D1926" s="2" t="s">
        <v>5</v>
      </c>
      <c r="E1926" s="2" t="s">
        <v>57</v>
      </c>
      <c r="F1926" s="2" t="s">
        <v>4</v>
      </c>
      <c r="G1926" s="2" t="s">
        <v>42</v>
      </c>
      <c r="H1926" s="2">
        <v>3</v>
      </c>
      <c r="I1926" s="2">
        <v>56</v>
      </c>
      <c r="J1926" s="2" t="s">
        <v>70</v>
      </c>
      <c r="K1926" s="2" t="s">
        <v>78</v>
      </c>
      <c r="L1926" s="2" t="s">
        <v>11</v>
      </c>
      <c r="M1926" s="2">
        <v>1</v>
      </c>
      <c r="N1926" s="2" t="s">
        <v>11</v>
      </c>
      <c r="O1926" s="2" t="s">
        <v>34</v>
      </c>
    </row>
    <row r="1927" spans="1:15" x14ac:dyDescent="0.35">
      <c r="A1927" s="4">
        <v>44310</v>
      </c>
      <c r="B1927" s="2" t="s">
        <v>18</v>
      </c>
      <c r="C1927" s="2" t="s">
        <v>114</v>
      </c>
      <c r="D1927" s="2" t="s">
        <v>5</v>
      </c>
      <c r="E1927" s="2" t="s">
        <v>57</v>
      </c>
      <c r="F1927" s="2" t="s">
        <v>4</v>
      </c>
      <c r="G1927" s="2" t="s">
        <v>42</v>
      </c>
      <c r="H1927" s="2">
        <v>3</v>
      </c>
      <c r="I1927" s="2">
        <v>57</v>
      </c>
      <c r="J1927" s="2" t="s">
        <v>70</v>
      </c>
      <c r="K1927" s="2" t="s">
        <v>78</v>
      </c>
      <c r="L1927" s="2" t="s">
        <v>12</v>
      </c>
      <c r="M1927" s="2">
        <v>2</v>
      </c>
      <c r="N1927" s="2" t="s">
        <v>12</v>
      </c>
      <c r="O1927" s="2" t="s">
        <v>34</v>
      </c>
    </row>
    <row r="1928" spans="1:15" x14ac:dyDescent="0.35">
      <c r="A1928" s="4">
        <v>44310</v>
      </c>
      <c r="B1928" s="2" t="s">
        <v>18</v>
      </c>
      <c r="C1928" s="2" t="s">
        <v>114</v>
      </c>
      <c r="D1928" s="2" t="s">
        <v>5</v>
      </c>
      <c r="E1928" s="2" t="s">
        <v>57</v>
      </c>
      <c r="F1928" s="2" t="s">
        <v>4</v>
      </c>
      <c r="G1928" s="2" t="s">
        <v>42</v>
      </c>
      <c r="H1928" s="2">
        <v>3</v>
      </c>
      <c r="I1928" s="2">
        <v>58</v>
      </c>
      <c r="J1928" s="2" t="s">
        <v>70</v>
      </c>
      <c r="K1928" s="2" t="s">
        <v>78</v>
      </c>
      <c r="L1928" s="2" t="s">
        <v>12</v>
      </c>
      <c r="M1928" s="2">
        <v>2</v>
      </c>
      <c r="N1928" s="2" t="s">
        <v>12</v>
      </c>
      <c r="O1928" s="2" t="s">
        <v>33</v>
      </c>
    </row>
    <row r="1929" spans="1:15" x14ac:dyDescent="0.35">
      <c r="A1929" s="4">
        <v>44310</v>
      </c>
      <c r="B1929" s="2" t="s">
        <v>18</v>
      </c>
      <c r="C1929" s="2" t="s">
        <v>114</v>
      </c>
      <c r="D1929" s="2" t="s">
        <v>5</v>
      </c>
      <c r="E1929" s="2" t="s">
        <v>57</v>
      </c>
      <c r="F1929" s="2" t="s">
        <v>4</v>
      </c>
      <c r="G1929" s="2" t="s">
        <v>42</v>
      </c>
      <c r="H1929" s="2">
        <v>3</v>
      </c>
      <c r="I1929" s="2">
        <v>59</v>
      </c>
      <c r="J1929" s="2" t="s">
        <v>70</v>
      </c>
      <c r="K1929" s="2" t="s">
        <v>78</v>
      </c>
      <c r="L1929" s="2" t="s">
        <v>12</v>
      </c>
      <c r="M1929" s="2">
        <v>2</v>
      </c>
      <c r="N1929" s="2" t="s">
        <v>12</v>
      </c>
      <c r="O1929" s="2" t="s">
        <v>35</v>
      </c>
    </row>
    <row r="1930" spans="1:15" x14ac:dyDescent="0.35">
      <c r="A1930" s="4">
        <v>44310</v>
      </c>
      <c r="B1930" s="2" t="s">
        <v>18</v>
      </c>
      <c r="C1930" s="2" t="s">
        <v>114</v>
      </c>
      <c r="D1930" s="2" t="s">
        <v>5</v>
      </c>
      <c r="E1930" s="2" t="s">
        <v>57</v>
      </c>
      <c r="F1930" s="2" t="s">
        <v>4</v>
      </c>
      <c r="G1930" s="2" t="s">
        <v>42</v>
      </c>
      <c r="H1930" s="2">
        <v>3</v>
      </c>
      <c r="I1930" s="2">
        <v>60</v>
      </c>
      <c r="J1930" s="2" t="s">
        <v>70</v>
      </c>
      <c r="K1930" s="2" t="s">
        <v>78</v>
      </c>
      <c r="L1930" s="2" t="s">
        <v>12</v>
      </c>
      <c r="M1930" s="2">
        <v>2</v>
      </c>
      <c r="N1930" s="2" t="s">
        <v>12</v>
      </c>
      <c r="O1930" s="2" t="s">
        <v>34</v>
      </c>
    </row>
    <row r="1931" spans="1:15" x14ac:dyDescent="0.35">
      <c r="A1931" s="4">
        <v>44310</v>
      </c>
      <c r="B1931" s="2" t="s">
        <v>18</v>
      </c>
      <c r="C1931" s="2" t="s">
        <v>114</v>
      </c>
      <c r="D1931" s="2" t="s">
        <v>5</v>
      </c>
      <c r="E1931" s="2" t="s">
        <v>57</v>
      </c>
      <c r="F1931" s="2" t="s">
        <v>4</v>
      </c>
      <c r="G1931" s="2" t="s">
        <v>42</v>
      </c>
      <c r="H1931" s="2">
        <v>3</v>
      </c>
      <c r="I1931" s="2">
        <v>61</v>
      </c>
      <c r="J1931" s="2" t="s">
        <v>70</v>
      </c>
      <c r="K1931" s="2" t="s">
        <v>78</v>
      </c>
      <c r="L1931" s="2" t="s">
        <v>11</v>
      </c>
      <c r="M1931" s="2">
        <v>1</v>
      </c>
      <c r="N1931" s="2" t="s">
        <v>11</v>
      </c>
      <c r="O1931" s="2" t="s">
        <v>34</v>
      </c>
    </row>
    <row r="1932" spans="1:15" hidden="1" x14ac:dyDescent="0.35">
      <c r="A1932" s="4">
        <v>44310</v>
      </c>
      <c r="B1932" s="2" t="s">
        <v>18</v>
      </c>
      <c r="C1932" s="2" t="s">
        <v>114</v>
      </c>
      <c r="D1932" s="2" t="s">
        <v>5</v>
      </c>
      <c r="E1932" s="2" t="s">
        <v>57</v>
      </c>
      <c r="F1932" s="2" t="s">
        <v>4</v>
      </c>
      <c r="G1932" s="2" t="s">
        <v>42</v>
      </c>
      <c r="H1932" s="2">
        <v>3</v>
      </c>
      <c r="I1932" s="2">
        <v>62</v>
      </c>
      <c r="J1932" s="2" t="s">
        <v>70</v>
      </c>
      <c r="K1932" s="2" t="s">
        <v>78</v>
      </c>
      <c r="L1932" s="2" t="s">
        <v>11</v>
      </c>
      <c r="M1932" s="2">
        <v>2</v>
      </c>
      <c r="N1932" s="2" t="s">
        <v>40</v>
      </c>
      <c r="O1932" s="2" t="s">
        <v>40</v>
      </c>
    </row>
    <row r="1933" spans="1:15" hidden="1" x14ac:dyDescent="0.35">
      <c r="A1933" s="4">
        <v>44310</v>
      </c>
      <c r="B1933" s="2" t="s">
        <v>18</v>
      </c>
      <c r="C1933" s="2" t="s">
        <v>114</v>
      </c>
      <c r="D1933" s="2" t="s">
        <v>5</v>
      </c>
      <c r="E1933" s="2" t="s">
        <v>57</v>
      </c>
      <c r="F1933" s="2" t="s">
        <v>4</v>
      </c>
      <c r="G1933" s="2" t="s">
        <v>42</v>
      </c>
      <c r="H1933" s="2">
        <v>3</v>
      </c>
      <c r="I1933" s="2">
        <v>63</v>
      </c>
      <c r="J1933" s="2" t="s">
        <v>70</v>
      </c>
      <c r="K1933" s="2" t="s">
        <v>78</v>
      </c>
      <c r="L1933" s="2" t="s">
        <v>11</v>
      </c>
      <c r="M1933" s="2">
        <v>2</v>
      </c>
      <c r="N1933" s="2" t="s">
        <v>40</v>
      </c>
      <c r="O1933" s="2" t="s">
        <v>40</v>
      </c>
    </row>
    <row r="1934" spans="1:15" x14ac:dyDescent="0.35">
      <c r="A1934" s="4">
        <v>44310</v>
      </c>
      <c r="B1934" s="2" t="s">
        <v>18</v>
      </c>
      <c r="C1934" s="2" t="s">
        <v>114</v>
      </c>
      <c r="D1934" s="2" t="s">
        <v>5</v>
      </c>
      <c r="E1934" s="2" t="s">
        <v>57</v>
      </c>
      <c r="F1934" s="2" t="s">
        <v>4</v>
      </c>
      <c r="G1934" s="2" t="s">
        <v>42</v>
      </c>
      <c r="H1934" s="2">
        <v>3</v>
      </c>
      <c r="I1934" s="2">
        <v>64</v>
      </c>
      <c r="J1934" s="2" t="s">
        <v>70</v>
      </c>
      <c r="K1934" s="2" t="s">
        <v>78</v>
      </c>
      <c r="L1934" s="2" t="s">
        <v>11</v>
      </c>
      <c r="M1934" s="2">
        <v>2</v>
      </c>
      <c r="N1934" s="2" t="s">
        <v>11</v>
      </c>
      <c r="O1934" s="2" t="s">
        <v>33</v>
      </c>
    </row>
    <row r="1935" spans="1:15" x14ac:dyDescent="0.35">
      <c r="A1935" s="4">
        <v>44310</v>
      </c>
      <c r="B1935" s="2" t="s">
        <v>18</v>
      </c>
      <c r="C1935" s="2" t="s">
        <v>114</v>
      </c>
      <c r="D1935" s="2" t="s">
        <v>5</v>
      </c>
      <c r="E1935" s="2" t="s">
        <v>57</v>
      </c>
      <c r="F1935" s="2" t="s">
        <v>4</v>
      </c>
      <c r="G1935" s="2" t="s">
        <v>42</v>
      </c>
      <c r="H1935" s="2">
        <v>3</v>
      </c>
      <c r="I1935" s="2">
        <v>65</v>
      </c>
      <c r="J1935" s="2" t="s">
        <v>70</v>
      </c>
      <c r="K1935" s="2" t="s">
        <v>78</v>
      </c>
      <c r="L1935" s="2" t="s">
        <v>11</v>
      </c>
      <c r="M1935" s="2">
        <v>2</v>
      </c>
      <c r="N1935" s="2" t="s">
        <v>12</v>
      </c>
      <c r="O1935" s="2" t="s">
        <v>33</v>
      </c>
    </row>
    <row r="1936" spans="1:15" x14ac:dyDescent="0.35">
      <c r="A1936" s="4">
        <v>44310</v>
      </c>
      <c r="B1936" s="2" t="s">
        <v>18</v>
      </c>
      <c r="C1936" s="2" t="s">
        <v>114</v>
      </c>
      <c r="D1936" s="2" t="s">
        <v>5</v>
      </c>
      <c r="E1936" s="2" t="s">
        <v>57</v>
      </c>
      <c r="F1936" s="2" t="s">
        <v>4</v>
      </c>
      <c r="G1936" s="2" t="s">
        <v>42</v>
      </c>
      <c r="H1936" s="2">
        <v>3</v>
      </c>
      <c r="I1936" s="2">
        <v>66</v>
      </c>
      <c r="J1936" s="2" t="s">
        <v>70</v>
      </c>
      <c r="K1936" s="2" t="s">
        <v>78</v>
      </c>
      <c r="L1936" s="2" t="s">
        <v>11</v>
      </c>
      <c r="M1936" s="2">
        <v>2</v>
      </c>
      <c r="N1936" s="2" t="s">
        <v>12</v>
      </c>
      <c r="O1936" s="2" t="s">
        <v>34</v>
      </c>
    </row>
    <row r="1937" spans="1:15" x14ac:dyDescent="0.35">
      <c r="A1937" s="4">
        <v>44310</v>
      </c>
      <c r="B1937" s="2" t="s">
        <v>18</v>
      </c>
      <c r="C1937" s="2" t="s">
        <v>114</v>
      </c>
      <c r="D1937" s="2" t="s">
        <v>5</v>
      </c>
      <c r="E1937" s="2" t="s">
        <v>57</v>
      </c>
      <c r="F1937" s="2" t="s">
        <v>4</v>
      </c>
      <c r="G1937" s="2" t="s">
        <v>52</v>
      </c>
      <c r="H1937" s="2">
        <v>1</v>
      </c>
      <c r="I1937" s="2">
        <v>1</v>
      </c>
      <c r="J1937" s="2" t="s">
        <v>30</v>
      </c>
      <c r="K1937" s="2" t="s">
        <v>128</v>
      </c>
      <c r="L1937" s="2" t="s">
        <v>12</v>
      </c>
      <c r="M1937" s="2">
        <v>2</v>
      </c>
      <c r="N1937" s="2" t="s">
        <v>12</v>
      </c>
      <c r="O1937" s="2" t="s">
        <v>33</v>
      </c>
    </row>
    <row r="1938" spans="1:15" hidden="1" x14ac:dyDescent="0.35">
      <c r="A1938" s="4">
        <v>44310</v>
      </c>
      <c r="B1938" s="2" t="s">
        <v>18</v>
      </c>
      <c r="C1938" s="2" t="s">
        <v>114</v>
      </c>
      <c r="D1938" s="2" t="s">
        <v>5</v>
      </c>
      <c r="E1938" s="2" t="s">
        <v>57</v>
      </c>
      <c r="F1938" s="2" t="s">
        <v>4</v>
      </c>
      <c r="G1938" s="2" t="s">
        <v>52</v>
      </c>
      <c r="H1938" s="2">
        <v>1</v>
      </c>
      <c r="I1938" s="2">
        <v>2</v>
      </c>
      <c r="J1938" s="2" t="s">
        <v>30</v>
      </c>
      <c r="K1938" s="2" t="s">
        <v>128</v>
      </c>
      <c r="L1938" s="2" t="s">
        <v>12</v>
      </c>
      <c r="M1938" s="2">
        <v>2</v>
      </c>
      <c r="N1938" s="2" t="s">
        <v>40</v>
      </c>
      <c r="O1938" s="2" t="s">
        <v>40</v>
      </c>
    </row>
    <row r="1939" spans="1:15" x14ac:dyDescent="0.35">
      <c r="A1939" s="4">
        <v>44310</v>
      </c>
      <c r="B1939" s="2" t="s">
        <v>18</v>
      </c>
      <c r="C1939" s="2" t="s">
        <v>114</v>
      </c>
      <c r="D1939" s="2" t="s">
        <v>5</v>
      </c>
      <c r="E1939" s="2" t="s">
        <v>57</v>
      </c>
      <c r="F1939" s="2" t="s">
        <v>4</v>
      </c>
      <c r="G1939" s="2" t="s">
        <v>52</v>
      </c>
      <c r="H1939" s="2">
        <v>1</v>
      </c>
      <c r="I1939" s="2">
        <v>3</v>
      </c>
      <c r="J1939" s="2" t="s">
        <v>30</v>
      </c>
      <c r="K1939" s="2" t="s">
        <v>128</v>
      </c>
      <c r="L1939" s="2" t="s">
        <v>12</v>
      </c>
      <c r="M1939" s="2">
        <v>1</v>
      </c>
      <c r="N1939" s="2" t="s">
        <v>11</v>
      </c>
      <c r="O1939" s="2" t="s">
        <v>35</v>
      </c>
    </row>
    <row r="1940" spans="1:15" x14ac:dyDescent="0.35">
      <c r="A1940" s="4">
        <v>44310</v>
      </c>
      <c r="B1940" s="2" t="s">
        <v>18</v>
      </c>
      <c r="C1940" s="2" t="s">
        <v>114</v>
      </c>
      <c r="D1940" s="2" t="s">
        <v>5</v>
      </c>
      <c r="E1940" s="2" t="s">
        <v>57</v>
      </c>
      <c r="F1940" s="2" t="s">
        <v>4</v>
      </c>
      <c r="G1940" s="2" t="s">
        <v>52</v>
      </c>
      <c r="H1940" s="2">
        <v>1</v>
      </c>
      <c r="I1940" s="2">
        <v>4</v>
      </c>
      <c r="J1940" s="2" t="s">
        <v>30</v>
      </c>
      <c r="K1940" s="2" t="s">
        <v>128</v>
      </c>
      <c r="L1940" s="2" t="s">
        <v>12</v>
      </c>
      <c r="M1940" s="2">
        <v>2</v>
      </c>
      <c r="N1940" s="2" t="s">
        <v>12</v>
      </c>
      <c r="O1940" s="2" t="s">
        <v>33</v>
      </c>
    </row>
    <row r="1941" spans="1:15" x14ac:dyDescent="0.35">
      <c r="A1941" s="4">
        <v>44310</v>
      </c>
      <c r="B1941" s="2" t="s">
        <v>18</v>
      </c>
      <c r="C1941" s="2" t="s">
        <v>114</v>
      </c>
      <c r="D1941" s="2" t="s">
        <v>5</v>
      </c>
      <c r="E1941" s="2" t="s">
        <v>57</v>
      </c>
      <c r="F1941" s="2" t="s">
        <v>4</v>
      </c>
      <c r="G1941" s="2" t="s">
        <v>52</v>
      </c>
      <c r="H1941" s="2">
        <v>1</v>
      </c>
      <c r="I1941" s="2">
        <v>5</v>
      </c>
      <c r="J1941" s="2" t="s">
        <v>30</v>
      </c>
      <c r="K1941" s="2" t="s">
        <v>128</v>
      </c>
      <c r="L1941" s="2" t="s">
        <v>12</v>
      </c>
      <c r="M1941" s="2">
        <v>2</v>
      </c>
      <c r="N1941" s="2" t="s">
        <v>11</v>
      </c>
      <c r="O1941" s="2" t="s">
        <v>33</v>
      </c>
    </row>
    <row r="1942" spans="1:15" x14ac:dyDescent="0.35">
      <c r="A1942" s="4">
        <v>44310</v>
      </c>
      <c r="B1942" s="2" t="s">
        <v>18</v>
      </c>
      <c r="C1942" s="2" t="s">
        <v>114</v>
      </c>
      <c r="D1942" s="2" t="s">
        <v>5</v>
      </c>
      <c r="E1942" s="2" t="s">
        <v>57</v>
      </c>
      <c r="F1942" s="2" t="s">
        <v>4</v>
      </c>
      <c r="G1942" s="2" t="s">
        <v>52</v>
      </c>
      <c r="H1942" s="2">
        <v>1</v>
      </c>
      <c r="I1942" s="2">
        <v>6</v>
      </c>
      <c r="J1942" s="2" t="s">
        <v>30</v>
      </c>
      <c r="K1942" s="2" t="s">
        <v>128</v>
      </c>
      <c r="L1942" s="2" t="s">
        <v>11</v>
      </c>
      <c r="M1942" s="2">
        <v>1</v>
      </c>
      <c r="N1942" s="2" t="s">
        <v>12</v>
      </c>
      <c r="O1942" s="2" t="s">
        <v>35</v>
      </c>
    </row>
    <row r="1943" spans="1:15" x14ac:dyDescent="0.35">
      <c r="A1943" s="4">
        <v>44310</v>
      </c>
      <c r="B1943" s="2" t="s">
        <v>18</v>
      </c>
      <c r="C1943" s="2" t="s">
        <v>114</v>
      </c>
      <c r="D1943" s="2" t="s">
        <v>5</v>
      </c>
      <c r="E1943" s="2" t="s">
        <v>57</v>
      </c>
      <c r="F1943" s="2" t="s">
        <v>4</v>
      </c>
      <c r="G1943" s="2" t="s">
        <v>52</v>
      </c>
      <c r="H1943" s="2">
        <v>1</v>
      </c>
      <c r="I1943" s="2">
        <v>7</v>
      </c>
      <c r="J1943" s="2" t="s">
        <v>30</v>
      </c>
      <c r="K1943" s="2" t="s">
        <v>128</v>
      </c>
      <c r="L1943" s="2" t="s">
        <v>11</v>
      </c>
      <c r="M1943" s="2">
        <v>1</v>
      </c>
      <c r="N1943" s="2" t="s">
        <v>11</v>
      </c>
      <c r="O1943" s="2" t="s">
        <v>33</v>
      </c>
    </row>
    <row r="1944" spans="1:15" x14ac:dyDescent="0.35">
      <c r="A1944" s="4">
        <v>44310</v>
      </c>
      <c r="B1944" s="2" t="s">
        <v>18</v>
      </c>
      <c r="C1944" s="2" t="s">
        <v>114</v>
      </c>
      <c r="D1944" s="2" t="s">
        <v>5</v>
      </c>
      <c r="E1944" s="2" t="s">
        <v>57</v>
      </c>
      <c r="F1944" s="2" t="s">
        <v>4</v>
      </c>
      <c r="G1944" s="2" t="s">
        <v>52</v>
      </c>
      <c r="H1944" s="2">
        <v>1</v>
      </c>
      <c r="I1944" s="2">
        <v>8</v>
      </c>
      <c r="J1944" s="2" t="s">
        <v>30</v>
      </c>
      <c r="K1944" s="2" t="s">
        <v>128</v>
      </c>
      <c r="L1944" s="2" t="s">
        <v>11</v>
      </c>
      <c r="M1944" s="2">
        <v>1</v>
      </c>
      <c r="N1944" s="2" t="s">
        <v>11</v>
      </c>
      <c r="O1944" s="2" t="s">
        <v>34</v>
      </c>
    </row>
    <row r="1945" spans="1:15" x14ac:dyDescent="0.35">
      <c r="A1945" s="4">
        <v>44310</v>
      </c>
      <c r="B1945" s="2" t="s">
        <v>18</v>
      </c>
      <c r="C1945" s="2" t="s">
        <v>114</v>
      </c>
      <c r="D1945" s="2" t="s">
        <v>5</v>
      </c>
      <c r="E1945" s="2" t="s">
        <v>57</v>
      </c>
      <c r="F1945" s="2" t="s">
        <v>4</v>
      </c>
      <c r="G1945" s="2" t="s">
        <v>52</v>
      </c>
      <c r="H1945" s="2">
        <v>1</v>
      </c>
      <c r="I1945" s="2">
        <v>9</v>
      </c>
      <c r="J1945" s="2" t="s">
        <v>30</v>
      </c>
      <c r="K1945" s="2" t="s">
        <v>128</v>
      </c>
      <c r="L1945" s="2" t="s">
        <v>11</v>
      </c>
      <c r="M1945" s="2">
        <v>1</v>
      </c>
      <c r="N1945" s="2" t="s">
        <v>12</v>
      </c>
      <c r="O1945" s="2" t="s">
        <v>33</v>
      </c>
    </row>
    <row r="1946" spans="1:15" hidden="1" x14ac:dyDescent="0.35">
      <c r="A1946" s="4">
        <v>44310</v>
      </c>
      <c r="B1946" s="2" t="s">
        <v>18</v>
      </c>
      <c r="C1946" s="2" t="s">
        <v>114</v>
      </c>
      <c r="D1946" s="2" t="s">
        <v>5</v>
      </c>
      <c r="E1946" s="2" t="s">
        <v>57</v>
      </c>
      <c r="F1946" s="2" t="s">
        <v>4</v>
      </c>
      <c r="G1946" s="2" t="s">
        <v>52</v>
      </c>
      <c r="H1946" s="2">
        <v>1</v>
      </c>
      <c r="I1946" s="2">
        <v>10</v>
      </c>
      <c r="J1946" s="2" t="s">
        <v>30</v>
      </c>
      <c r="K1946" s="2" t="s">
        <v>128</v>
      </c>
      <c r="L1946" s="2" t="s">
        <v>12</v>
      </c>
      <c r="M1946" s="2">
        <v>1</v>
      </c>
      <c r="N1946" s="2" t="s">
        <v>40</v>
      </c>
      <c r="O1946" s="2" t="s">
        <v>40</v>
      </c>
    </row>
    <row r="1947" spans="1:15" x14ac:dyDescent="0.35">
      <c r="A1947" s="4">
        <v>44310</v>
      </c>
      <c r="B1947" s="2" t="s">
        <v>18</v>
      </c>
      <c r="C1947" s="2" t="s">
        <v>114</v>
      </c>
      <c r="D1947" s="2" t="s">
        <v>5</v>
      </c>
      <c r="E1947" s="2" t="s">
        <v>57</v>
      </c>
      <c r="F1947" s="2" t="s">
        <v>4</v>
      </c>
      <c r="G1947" s="2" t="s">
        <v>52</v>
      </c>
      <c r="H1947" s="2">
        <v>1</v>
      </c>
      <c r="I1947" s="2">
        <v>11</v>
      </c>
      <c r="J1947" s="2" t="s">
        <v>30</v>
      </c>
      <c r="K1947" s="2" t="s">
        <v>128</v>
      </c>
      <c r="L1947" s="2" t="s">
        <v>12</v>
      </c>
      <c r="M1947" s="2">
        <v>2</v>
      </c>
      <c r="N1947" s="2" t="s">
        <v>11</v>
      </c>
      <c r="O1947" s="2" t="s">
        <v>35</v>
      </c>
    </row>
    <row r="1948" spans="1:15" x14ac:dyDescent="0.35">
      <c r="A1948" s="4">
        <v>44310</v>
      </c>
      <c r="B1948" s="2" t="s">
        <v>18</v>
      </c>
      <c r="C1948" s="2" t="s">
        <v>114</v>
      </c>
      <c r="D1948" s="2" t="s">
        <v>5</v>
      </c>
      <c r="E1948" s="2" t="s">
        <v>57</v>
      </c>
      <c r="F1948" s="2" t="s">
        <v>4</v>
      </c>
      <c r="G1948" s="2" t="s">
        <v>52</v>
      </c>
      <c r="H1948" s="2">
        <v>1</v>
      </c>
      <c r="I1948" s="2">
        <v>12</v>
      </c>
      <c r="J1948" s="2" t="s">
        <v>30</v>
      </c>
      <c r="K1948" s="2" t="s">
        <v>128</v>
      </c>
      <c r="L1948" s="2" t="s">
        <v>12</v>
      </c>
      <c r="M1948" s="2">
        <v>1</v>
      </c>
      <c r="N1948" s="2" t="s">
        <v>12</v>
      </c>
      <c r="O1948" s="2" t="s">
        <v>33</v>
      </c>
    </row>
    <row r="1949" spans="1:15" x14ac:dyDescent="0.35">
      <c r="A1949" s="4">
        <v>44310</v>
      </c>
      <c r="B1949" s="2" t="s">
        <v>18</v>
      </c>
      <c r="C1949" s="2" t="s">
        <v>114</v>
      </c>
      <c r="D1949" s="2" t="s">
        <v>5</v>
      </c>
      <c r="E1949" s="2" t="s">
        <v>57</v>
      </c>
      <c r="F1949" s="2" t="s">
        <v>4</v>
      </c>
      <c r="G1949" s="2" t="s">
        <v>52</v>
      </c>
      <c r="H1949" s="2">
        <v>1</v>
      </c>
      <c r="I1949" s="2">
        <v>13</v>
      </c>
      <c r="J1949" s="2" t="s">
        <v>30</v>
      </c>
      <c r="K1949" s="2" t="s">
        <v>128</v>
      </c>
      <c r="L1949" s="2" t="s">
        <v>12</v>
      </c>
      <c r="M1949" s="2">
        <v>1</v>
      </c>
      <c r="N1949" s="2" t="s">
        <v>12</v>
      </c>
      <c r="O1949" s="2" t="s">
        <v>33</v>
      </c>
    </row>
    <row r="1950" spans="1:15" x14ac:dyDescent="0.35">
      <c r="A1950" s="4">
        <v>44310</v>
      </c>
      <c r="B1950" s="2" t="s">
        <v>18</v>
      </c>
      <c r="C1950" s="2" t="s">
        <v>114</v>
      </c>
      <c r="D1950" s="2" t="s">
        <v>5</v>
      </c>
      <c r="E1950" s="2" t="s">
        <v>57</v>
      </c>
      <c r="F1950" s="2" t="s">
        <v>4</v>
      </c>
      <c r="G1950" s="2" t="s">
        <v>52</v>
      </c>
      <c r="H1950" s="2">
        <v>1</v>
      </c>
      <c r="I1950" s="2">
        <v>14</v>
      </c>
      <c r="J1950" s="2" t="s">
        <v>30</v>
      </c>
      <c r="K1950" s="2" t="s">
        <v>128</v>
      </c>
      <c r="L1950" s="2" t="s">
        <v>12</v>
      </c>
      <c r="M1950" s="2">
        <v>2</v>
      </c>
      <c r="N1950" s="2" t="s">
        <v>11</v>
      </c>
      <c r="O1950" s="2" t="s">
        <v>34</v>
      </c>
    </row>
    <row r="1951" spans="1:15" x14ac:dyDescent="0.35">
      <c r="A1951" s="4">
        <v>44310</v>
      </c>
      <c r="B1951" s="2" t="s">
        <v>18</v>
      </c>
      <c r="C1951" s="2" t="s">
        <v>114</v>
      </c>
      <c r="D1951" s="2" t="s">
        <v>5</v>
      </c>
      <c r="E1951" s="2" t="s">
        <v>57</v>
      </c>
      <c r="F1951" s="2" t="s">
        <v>4</v>
      </c>
      <c r="G1951" s="2" t="s">
        <v>52</v>
      </c>
      <c r="H1951" s="2">
        <v>1</v>
      </c>
      <c r="I1951" s="2">
        <v>15</v>
      </c>
      <c r="J1951" s="2" t="s">
        <v>30</v>
      </c>
      <c r="K1951" s="2" t="s">
        <v>128</v>
      </c>
      <c r="L1951" s="2" t="s">
        <v>11</v>
      </c>
      <c r="M1951" s="2">
        <v>2</v>
      </c>
      <c r="N1951" s="2" t="s">
        <v>11</v>
      </c>
      <c r="O1951" s="2" t="s">
        <v>34</v>
      </c>
    </row>
    <row r="1952" spans="1:15" x14ac:dyDescent="0.35">
      <c r="A1952" s="4">
        <v>44310</v>
      </c>
      <c r="B1952" s="2" t="s">
        <v>18</v>
      </c>
      <c r="C1952" s="2" t="s">
        <v>114</v>
      </c>
      <c r="D1952" s="2" t="s">
        <v>5</v>
      </c>
      <c r="E1952" s="2" t="s">
        <v>57</v>
      </c>
      <c r="F1952" s="2" t="s">
        <v>4</v>
      </c>
      <c r="G1952" s="2" t="s">
        <v>52</v>
      </c>
      <c r="H1952" s="2">
        <v>1</v>
      </c>
      <c r="I1952" s="2">
        <v>16</v>
      </c>
      <c r="J1952" s="2" t="s">
        <v>30</v>
      </c>
      <c r="K1952" s="2" t="s">
        <v>128</v>
      </c>
      <c r="L1952" s="2" t="s">
        <v>11</v>
      </c>
      <c r="M1952" s="2">
        <v>1</v>
      </c>
      <c r="N1952" s="2" t="s">
        <v>12</v>
      </c>
      <c r="O1952" s="2" t="s">
        <v>33</v>
      </c>
    </row>
    <row r="1953" spans="1:15" x14ac:dyDescent="0.35">
      <c r="A1953" s="4">
        <v>44310</v>
      </c>
      <c r="B1953" s="2" t="s">
        <v>18</v>
      </c>
      <c r="C1953" s="2" t="s">
        <v>114</v>
      </c>
      <c r="D1953" s="2" t="s">
        <v>5</v>
      </c>
      <c r="E1953" s="2" t="s">
        <v>57</v>
      </c>
      <c r="F1953" s="2" t="s">
        <v>4</v>
      </c>
      <c r="G1953" s="2" t="s">
        <v>52</v>
      </c>
      <c r="H1953" s="2">
        <v>1</v>
      </c>
      <c r="I1953" s="2">
        <v>17</v>
      </c>
      <c r="J1953" s="2" t="s">
        <v>30</v>
      </c>
      <c r="K1953" s="2" t="s">
        <v>128</v>
      </c>
      <c r="L1953" s="2" t="s">
        <v>11</v>
      </c>
      <c r="M1953" s="2" t="s">
        <v>39</v>
      </c>
      <c r="N1953" s="2" t="s">
        <v>12</v>
      </c>
      <c r="O1953" s="2" t="s">
        <v>33</v>
      </c>
    </row>
    <row r="1954" spans="1:15" x14ac:dyDescent="0.35">
      <c r="A1954" s="4">
        <v>44310</v>
      </c>
      <c r="B1954" s="2" t="s">
        <v>18</v>
      </c>
      <c r="C1954" s="2" t="s">
        <v>114</v>
      </c>
      <c r="D1954" s="2" t="s">
        <v>5</v>
      </c>
      <c r="E1954" s="2" t="s">
        <v>57</v>
      </c>
      <c r="F1954" s="2" t="s">
        <v>4</v>
      </c>
      <c r="G1954" s="2" t="s">
        <v>52</v>
      </c>
      <c r="H1954" s="2">
        <v>1</v>
      </c>
      <c r="I1954" s="2">
        <v>18</v>
      </c>
      <c r="J1954" s="2" t="s">
        <v>30</v>
      </c>
      <c r="K1954" s="2" t="s">
        <v>128</v>
      </c>
      <c r="L1954" s="2" t="s">
        <v>11</v>
      </c>
      <c r="M1954" s="2">
        <v>1</v>
      </c>
      <c r="N1954" s="2" t="s">
        <v>11</v>
      </c>
      <c r="O1954" s="2" t="s">
        <v>35</v>
      </c>
    </row>
    <row r="1955" spans="1:15" x14ac:dyDescent="0.35">
      <c r="A1955" s="4">
        <v>44310</v>
      </c>
      <c r="B1955" s="2" t="s">
        <v>18</v>
      </c>
      <c r="C1955" s="2" t="s">
        <v>114</v>
      </c>
      <c r="D1955" s="2" t="s">
        <v>5</v>
      </c>
      <c r="E1955" s="2" t="s">
        <v>57</v>
      </c>
      <c r="F1955" s="2" t="s">
        <v>4</v>
      </c>
      <c r="G1955" s="2" t="s">
        <v>52</v>
      </c>
      <c r="H1955" s="2">
        <v>1</v>
      </c>
      <c r="I1955" s="2">
        <v>19</v>
      </c>
      <c r="J1955" s="2" t="s">
        <v>30</v>
      </c>
      <c r="K1955" s="2" t="s">
        <v>128</v>
      </c>
      <c r="L1955" s="2" t="s">
        <v>12</v>
      </c>
      <c r="M1955" s="2">
        <v>2</v>
      </c>
      <c r="N1955" s="2" t="s">
        <v>11</v>
      </c>
      <c r="O1955" s="2" t="s">
        <v>35</v>
      </c>
    </row>
    <row r="1956" spans="1:15" x14ac:dyDescent="0.35">
      <c r="A1956" s="4">
        <v>44310</v>
      </c>
      <c r="B1956" s="2" t="s">
        <v>18</v>
      </c>
      <c r="C1956" s="2" t="s">
        <v>114</v>
      </c>
      <c r="D1956" s="2" t="s">
        <v>5</v>
      </c>
      <c r="E1956" s="2" t="s">
        <v>57</v>
      </c>
      <c r="F1956" s="2" t="s">
        <v>4</v>
      </c>
      <c r="G1956" s="2" t="s">
        <v>52</v>
      </c>
      <c r="H1956" s="2">
        <v>1</v>
      </c>
      <c r="I1956" s="2">
        <v>20</v>
      </c>
      <c r="J1956" s="2" t="s">
        <v>30</v>
      </c>
      <c r="K1956" s="2" t="s">
        <v>128</v>
      </c>
      <c r="L1956" s="2" t="s">
        <v>12</v>
      </c>
      <c r="M1956" s="2">
        <v>1</v>
      </c>
      <c r="N1956" s="2" t="s">
        <v>11</v>
      </c>
      <c r="O1956" s="2" t="s">
        <v>33</v>
      </c>
    </row>
    <row r="1957" spans="1:15" x14ac:dyDescent="0.35">
      <c r="A1957" s="4">
        <v>44310</v>
      </c>
      <c r="B1957" s="2" t="s">
        <v>18</v>
      </c>
      <c r="C1957" s="2" t="s">
        <v>114</v>
      </c>
      <c r="D1957" s="2" t="s">
        <v>5</v>
      </c>
      <c r="E1957" s="2" t="s">
        <v>57</v>
      </c>
      <c r="F1957" s="2" t="s">
        <v>4</v>
      </c>
      <c r="G1957" s="2" t="s">
        <v>52</v>
      </c>
      <c r="H1957" s="2">
        <v>1</v>
      </c>
      <c r="I1957" s="2">
        <v>21</v>
      </c>
      <c r="J1957" s="2" t="s">
        <v>30</v>
      </c>
      <c r="K1957" s="2" t="s">
        <v>128</v>
      </c>
      <c r="L1957" s="2" t="s">
        <v>12</v>
      </c>
      <c r="M1957" s="2">
        <v>1</v>
      </c>
      <c r="N1957" s="2" t="s">
        <v>11</v>
      </c>
      <c r="O1957" s="2" t="s">
        <v>34</v>
      </c>
    </row>
    <row r="1958" spans="1:15" x14ac:dyDescent="0.35">
      <c r="A1958" s="4">
        <v>44310</v>
      </c>
      <c r="B1958" s="2" t="s">
        <v>18</v>
      </c>
      <c r="C1958" s="2" t="s">
        <v>114</v>
      </c>
      <c r="D1958" s="2" t="s">
        <v>5</v>
      </c>
      <c r="E1958" s="2" t="s">
        <v>57</v>
      </c>
      <c r="F1958" s="2" t="s">
        <v>4</v>
      </c>
      <c r="G1958" s="2" t="s">
        <v>52</v>
      </c>
      <c r="H1958" s="2">
        <v>1</v>
      </c>
      <c r="I1958" s="2">
        <v>22</v>
      </c>
      <c r="J1958" s="2" t="s">
        <v>30</v>
      </c>
      <c r="K1958" s="2" t="s">
        <v>128</v>
      </c>
      <c r="L1958" s="2" t="s">
        <v>12</v>
      </c>
      <c r="M1958" s="2">
        <v>2</v>
      </c>
      <c r="N1958" s="2" t="s">
        <v>12</v>
      </c>
      <c r="O1958" s="2" t="s">
        <v>34</v>
      </c>
    </row>
    <row r="1959" spans="1:15" x14ac:dyDescent="0.35">
      <c r="A1959" s="4">
        <v>44310</v>
      </c>
      <c r="B1959" s="2" t="s">
        <v>18</v>
      </c>
      <c r="C1959" s="2" t="s">
        <v>114</v>
      </c>
      <c r="D1959" s="2" t="s">
        <v>5</v>
      </c>
      <c r="E1959" s="2" t="s">
        <v>57</v>
      </c>
      <c r="F1959" s="2" t="s">
        <v>4</v>
      </c>
      <c r="G1959" s="2" t="s">
        <v>52</v>
      </c>
      <c r="H1959" s="2">
        <v>1</v>
      </c>
      <c r="I1959" s="2">
        <v>23</v>
      </c>
      <c r="J1959" s="2" t="s">
        <v>30</v>
      </c>
      <c r="K1959" s="2" t="s">
        <v>128</v>
      </c>
      <c r="L1959" s="2" t="s">
        <v>11</v>
      </c>
      <c r="M1959" s="2">
        <v>1</v>
      </c>
      <c r="N1959" s="2" t="s">
        <v>11</v>
      </c>
      <c r="O1959" s="2" t="s">
        <v>33</v>
      </c>
    </row>
    <row r="1960" spans="1:15" x14ac:dyDescent="0.35">
      <c r="A1960" s="4">
        <v>44310</v>
      </c>
      <c r="B1960" s="2" t="s">
        <v>18</v>
      </c>
      <c r="C1960" s="2" t="s">
        <v>114</v>
      </c>
      <c r="D1960" s="2" t="s">
        <v>5</v>
      </c>
      <c r="E1960" s="2" t="s">
        <v>57</v>
      </c>
      <c r="F1960" s="2" t="s">
        <v>4</v>
      </c>
      <c r="G1960" s="2" t="s">
        <v>52</v>
      </c>
      <c r="H1960" s="2">
        <v>2</v>
      </c>
      <c r="I1960" s="2">
        <v>24</v>
      </c>
      <c r="J1960" s="2" t="s">
        <v>30</v>
      </c>
      <c r="K1960" s="2" t="s">
        <v>128</v>
      </c>
      <c r="L1960" s="2" t="s">
        <v>11</v>
      </c>
      <c r="M1960" s="2">
        <v>1</v>
      </c>
      <c r="N1960" s="2" t="s">
        <v>11</v>
      </c>
      <c r="O1960" s="2" t="s">
        <v>35</v>
      </c>
    </row>
    <row r="1961" spans="1:15" x14ac:dyDescent="0.35">
      <c r="A1961" s="4">
        <v>44310</v>
      </c>
      <c r="B1961" s="2" t="s">
        <v>18</v>
      </c>
      <c r="C1961" s="2" t="s">
        <v>114</v>
      </c>
      <c r="D1961" s="2" t="s">
        <v>5</v>
      </c>
      <c r="E1961" s="2" t="s">
        <v>57</v>
      </c>
      <c r="F1961" s="2" t="s">
        <v>4</v>
      </c>
      <c r="G1961" s="2" t="s">
        <v>52</v>
      </c>
      <c r="H1961" s="2">
        <v>2</v>
      </c>
      <c r="I1961" s="2">
        <v>25</v>
      </c>
      <c r="J1961" s="2" t="s">
        <v>30</v>
      </c>
      <c r="K1961" s="2" t="s">
        <v>128</v>
      </c>
      <c r="L1961" s="2" t="s">
        <v>11</v>
      </c>
      <c r="M1961" s="2">
        <v>1</v>
      </c>
      <c r="N1961" s="2" t="s">
        <v>11</v>
      </c>
      <c r="O1961" s="2" t="s">
        <v>34</v>
      </c>
    </row>
    <row r="1962" spans="1:15" x14ac:dyDescent="0.35">
      <c r="A1962" s="4">
        <v>44310</v>
      </c>
      <c r="B1962" s="2" t="s">
        <v>18</v>
      </c>
      <c r="C1962" s="2" t="s">
        <v>114</v>
      </c>
      <c r="D1962" s="2" t="s">
        <v>5</v>
      </c>
      <c r="E1962" s="2" t="s">
        <v>57</v>
      </c>
      <c r="F1962" s="2" t="s">
        <v>4</v>
      </c>
      <c r="G1962" s="2" t="s">
        <v>52</v>
      </c>
      <c r="H1962" s="2">
        <v>2</v>
      </c>
      <c r="I1962" s="2">
        <v>26</v>
      </c>
      <c r="J1962" s="2" t="s">
        <v>30</v>
      </c>
      <c r="K1962" s="2" t="s">
        <v>128</v>
      </c>
      <c r="L1962" s="2" t="s">
        <v>11</v>
      </c>
      <c r="M1962" s="2">
        <v>1</v>
      </c>
      <c r="N1962" s="2" t="s">
        <v>11</v>
      </c>
      <c r="O1962" s="2" t="s">
        <v>34</v>
      </c>
    </row>
    <row r="1963" spans="1:15" x14ac:dyDescent="0.35">
      <c r="A1963" s="4">
        <v>44310</v>
      </c>
      <c r="B1963" s="2" t="s">
        <v>18</v>
      </c>
      <c r="C1963" s="2" t="s">
        <v>114</v>
      </c>
      <c r="D1963" s="2" t="s">
        <v>5</v>
      </c>
      <c r="E1963" s="2" t="s">
        <v>57</v>
      </c>
      <c r="F1963" s="2" t="s">
        <v>4</v>
      </c>
      <c r="G1963" s="2" t="s">
        <v>52</v>
      </c>
      <c r="H1963" s="2">
        <v>2</v>
      </c>
      <c r="I1963" s="2">
        <v>27</v>
      </c>
      <c r="J1963" s="2" t="s">
        <v>30</v>
      </c>
      <c r="K1963" s="2" t="s">
        <v>128</v>
      </c>
      <c r="L1963" s="2" t="s">
        <v>11</v>
      </c>
      <c r="M1963" s="2">
        <v>1</v>
      </c>
      <c r="N1963" s="2" t="s">
        <v>11</v>
      </c>
      <c r="O1963" s="2" t="s">
        <v>33</v>
      </c>
    </row>
    <row r="1964" spans="1:15" x14ac:dyDescent="0.35">
      <c r="A1964" s="4">
        <v>44310</v>
      </c>
      <c r="B1964" s="2" t="s">
        <v>18</v>
      </c>
      <c r="C1964" s="2" t="s">
        <v>114</v>
      </c>
      <c r="D1964" s="2" t="s">
        <v>5</v>
      </c>
      <c r="E1964" s="2" t="s">
        <v>57</v>
      </c>
      <c r="F1964" s="2" t="s">
        <v>4</v>
      </c>
      <c r="G1964" s="2" t="s">
        <v>52</v>
      </c>
      <c r="H1964" s="2">
        <v>2</v>
      </c>
      <c r="I1964" s="2">
        <v>28</v>
      </c>
      <c r="J1964" s="2" t="s">
        <v>30</v>
      </c>
      <c r="K1964" s="2" t="s">
        <v>128</v>
      </c>
      <c r="L1964" s="2" t="s">
        <v>12</v>
      </c>
      <c r="M1964" s="2">
        <v>2</v>
      </c>
      <c r="N1964" s="2" t="s">
        <v>11</v>
      </c>
      <c r="O1964" s="2" t="s">
        <v>33</v>
      </c>
    </row>
    <row r="1965" spans="1:15" x14ac:dyDescent="0.35">
      <c r="A1965" s="4">
        <v>44310</v>
      </c>
      <c r="B1965" s="2" t="s">
        <v>18</v>
      </c>
      <c r="C1965" s="2" t="s">
        <v>114</v>
      </c>
      <c r="D1965" s="2" t="s">
        <v>5</v>
      </c>
      <c r="E1965" s="2" t="s">
        <v>57</v>
      </c>
      <c r="F1965" s="2" t="s">
        <v>4</v>
      </c>
      <c r="G1965" s="2" t="s">
        <v>52</v>
      </c>
      <c r="H1965" s="2">
        <v>2</v>
      </c>
      <c r="I1965" s="2">
        <v>29</v>
      </c>
      <c r="J1965" s="2" t="s">
        <v>30</v>
      </c>
      <c r="K1965" s="2" t="s">
        <v>128</v>
      </c>
      <c r="L1965" s="2" t="s">
        <v>12</v>
      </c>
      <c r="M1965" s="2">
        <v>2</v>
      </c>
      <c r="N1965" s="2" t="s">
        <v>12</v>
      </c>
      <c r="O1965" s="2" t="s">
        <v>33</v>
      </c>
    </row>
    <row r="1966" spans="1:15" x14ac:dyDescent="0.35">
      <c r="A1966" s="4">
        <v>44310</v>
      </c>
      <c r="B1966" s="2" t="s">
        <v>18</v>
      </c>
      <c r="C1966" s="2" t="s">
        <v>114</v>
      </c>
      <c r="D1966" s="2" t="s">
        <v>5</v>
      </c>
      <c r="E1966" s="2" t="s">
        <v>57</v>
      </c>
      <c r="F1966" s="2" t="s">
        <v>4</v>
      </c>
      <c r="G1966" s="2" t="s">
        <v>52</v>
      </c>
      <c r="H1966" s="2">
        <v>2</v>
      </c>
      <c r="I1966" s="2">
        <v>30</v>
      </c>
      <c r="J1966" s="2" t="s">
        <v>30</v>
      </c>
      <c r="K1966" s="2" t="s">
        <v>128</v>
      </c>
      <c r="L1966" s="2" t="s">
        <v>12</v>
      </c>
      <c r="M1966" s="2">
        <v>2</v>
      </c>
      <c r="N1966" s="2" t="s">
        <v>11</v>
      </c>
      <c r="O1966" s="2" t="s">
        <v>35</v>
      </c>
    </row>
    <row r="1967" spans="1:15" hidden="1" x14ac:dyDescent="0.35">
      <c r="A1967" s="4">
        <v>44310</v>
      </c>
      <c r="B1967" s="2" t="s">
        <v>18</v>
      </c>
      <c r="C1967" s="2" t="s">
        <v>114</v>
      </c>
      <c r="D1967" s="2" t="s">
        <v>5</v>
      </c>
      <c r="E1967" s="2" t="s">
        <v>57</v>
      </c>
      <c r="F1967" s="2" t="s">
        <v>4</v>
      </c>
      <c r="G1967" s="2" t="s">
        <v>52</v>
      </c>
      <c r="H1967" s="2">
        <v>2</v>
      </c>
      <c r="I1967" s="2">
        <v>31</v>
      </c>
      <c r="J1967" s="2" t="s">
        <v>30</v>
      </c>
      <c r="K1967" s="2" t="s">
        <v>128</v>
      </c>
      <c r="L1967" s="2" t="s">
        <v>12</v>
      </c>
      <c r="M1967" s="2">
        <v>2</v>
      </c>
      <c r="N1967" s="2" t="s">
        <v>40</v>
      </c>
      <c r="O1967" s="2" t="s">
        <v>40</v>
      </c>
    </row>
    <row r="1968" spans="1:15" x14ac:dyDescent="0.35">
      <c r="A1968" s="4">
        <v>44310</v>
      </c>
      <c r="B1968" s="2" t="s">
        <v>18</v>
      </c>
      <c r="C1968" s="2" t="s">
        <v>114</v>
      </c>
      <c r="D1968" s="2" t="s">
        <v>5</v>
      </c>
      <c r="E1968" s="2" t="s">
        <v>57</v>
      </c>
      <c r="F1968" s="2" t="s">
        <v>4</v>
      </c>
      <c r="G1968" s="2" t="s">
        <v>52</v>
      </c>
      <c r="H1968" s="2">
        <v>2</v>
      </c>
      <c r="I1968" s="2">
        <v>32</v>
      </c>
      <c r="J1968" s="2" t="s">
        <v>30</v>
      </c>
      <c r="K1968" s="2" t="s">
        <v>128</v>
      </c>
      <c r="L1968" s="2" t="s">
        <v>12</v>
      </c>
      <c r="M1968" s="2">
        <v>2</v>
      </c>
      <c r="N1968" s="2" t="s">
        <v>11</v>
      </c>
      <c r="O1968" s="2" t="s">
        <v>35</v>
      </c>
    </row>
    <row r="1969" spans="1:15" x14ac:dyDescent="0.35">
      <c r="A1969" s="4">
        <v>44310</v>
      </c>
      <c r="B1969" s="2" t="s">
        <v>18</v>
      </c>
      <c r="C1969" s="2" t="s">
        <v>114</v>
      </c>
      <c r="D1969" s="2" t="s">
        <v>5</v>
      </c>
      <c r="E1969" s="2" t="s">
        <v>57</v>
      </c>
      <c r="F1969" s="2" t="s">
        <v>4</v>
      </c>
      <c r="G1969" s="2" t="s">
        <v>52</v>
      </c>
      <c r="H1969" s="2">
        <v>2</v>
      </c>
      <c r="I1969" s="2">
        <v>33</v>
      </c>
      <c r="J1969" s="2" t="s">
        <v>30</v>
      </c>
      <c r="K1969" s="2" t="s">
        <v>128</v>
      </c>
      <c r="L1969" s="2" t="s">
        <v>11</v>
      </c>
      <c r="M1969" s="2">
        <v>1</v>
      </c>
      <c r="N1969" s="2" t="s">
        <v>12</v>
      </c>
      <c r="O1969" s="2" t="s">
        <v>33</v>
      </c>
    </row>
    <row r="1970" spans="1:15" x14ac:dyDescent="0.35">
      <c r="A1970" s="4">
        <v>44310</v>
      </c>
      <c r="B1970" s="2" t="s">
        <v>18</v>
      </c>
      <c r="C1970" s="2" t="s">
        <v>114</v>
      </c>
      <c r="D1970" s="2" t="s">
        <v>5</v>
      </c>
      <c r="E1970" s="2" t="s">
        <v>57</v>
      </c>
      <c r="F1970" s="2" t="s">
        <v>4</v>
      </c>
      <c r="G1970" s="2" t="s">
        <v>52</v>
      </c>
      <c r="H1970" s="2">
        <v>2</v>
      </c>
      <c r="I1970" s="2">
        <v>34</v>
      </c>
      <c r="J1970" s="2" t="s">
        <v>30</v>
      </c>
      <c r="K1970" s="2" t="s">
        <v>128</v>
      </c>
      <c r="L1970" s="2" t="s">
        <v>11</v>
      </c>
      <c r="M1970" s="2">
        <v>2</v>
      </c>
      <c r="N1970" s="2" t="s">
        <v>12</v>
      </c>
      <c r="O1970" s="2" t="s">
        <v>34</v>
      </c>
    </row>
    <row r="1971" spans="1:15" x14ac:dyDescent="0.35">
      <c r="A1971" s="4">
        <v>44310</v>
      </c>
      <c r="B1971" s="2" t="s">
        <v>18</v>
      </c>
      <c r="C1971" s="2" t="s">
        <v>114</v>
      </c>
      <c r="D1971" s="2" t="s">
        <v>5</v>
      </c>
      <c r="E1971" s="2" t="s">
        <v>57</v>
      </c>
      <c r="F1971" s="2" t="s">
        <v>4</v>
      </c>
      <c r="G1971" s="2" t="s">
        <v>52</v>
      </c>
      <c r="H1971" s="2">
        <v>2</v>
      </c>
      <c r="I1971" s="2">
        <v>35</v>
      </c>
      <c r="J1971" s="2" t="s">
        <v>30</v>
      </c>
      <c r="K1971" s="2" t="s">
        <v>128</v>
      </c>
      <c r="L1971" s="2" t="s">
        <v>11</v>
      </c>
      <c r="M1971" s="2">
        <v>1</v>
      </c>
      <c r="N1971" s="2" t="s">
        <v>12</v>
      </c>
      <c r="O1971" s="2" t="s">
        <v>33</v>
      </c>
    </row>
    <row r="1972" spans="1:15" x14ac:dyDescent="0.35">
      <c r="A1972" s="4">
        <v>44310</v>
      </c>
      <c r="B1972" s="2" t="s">
        <v>18</v>
      </c>
      <c r="C1972" s="2" t="s">
        <v>114</v>
      </c>
      <c r="D1972" s="2" t="s">
        <v>5</v>
      </c>
      <c r="E1972" s="2" t="s">
        <v>57</v>
      </c>
      <c r="F1972" s="2" t="s">
        <v>4</v>
      </c>
      <c r="G1972" s="2" t="s">
        <v>52</v>
      </c>
      <c r="H1972" s="2">
        <v>2</v>
      </c>
      <c r="I1972" s="2">
        <v>36</v>
      </c>
      <c r="J1972" s="2" t="s">
        <v>30</v>
      </c>
      <c r="K1972" s="2" t="s">
        <v>128</v>
      </c>
      <c r="L1972" s="2" t="s">
        <v>11</v>
      </c>
      <c r="M1972" s="2">
        <v>2</v>
      </c>
      <c r="N1972" s="2" t="s">
        <v>12</v>
      </c>
      <c r="O1972" s="2" t="s">
        <v>33</v>
      </c>
    </row>
    <row r="1973" spans="1:15" x14ac:dyDescent="0.35">
      <c r="A1973" s="4">
        <v>44310</v>
      </c>
      <c r="B1973" s="2" t="s">
        <v>18</v>
      </c>
      <c r="C1973" s="2" t="s">
        <v>114</v>
      </c>
      <c r="D1973" s="2" t="s">
        <v>5</v>
      </c>
      <c r="E1973" s="2" t="s">
        <v>57</v>
      </c>
      <c r="F1973" s="2" t="s">
        <v>4</v>
      </c>
      <c r="G1973" s="2" t="s">
        <v>52</v>
      </c>
      <c r="H1973" s="2">
        <v>2</v>
      </c>
      <c r="I1973" s="2">
        <v>37</v>
      </c>
      <c r="J1973" s="2" t="s">
        <v>30</v>
      </c>
      <c r="K1973" s="2" t="s">
        <v>128</v>
      </c>
      <c r="L1973" s="2" t="s">
        <v>12</v>
      </c>
      <c r="M1973" s="2">
        <v>2</v>
      </c>
      <c r="N1973" s="2" t="s">
        <v>12</v>
      </c>
      <c r="O1973" s="2" t="s">
        <v>33</v>
      </c>
    </row>
    <row r="1974" spans="1:15" x14ac:dyDescent="0.35">
      <c r="A1974" s="4">
        <v>44310</v>
      </c>
      <c r="B1974" s="2" t="s">
        <v>18</v>
      </c>
      <c r="C1974" s="2" t="s">
        <v>114</v>
      </c>
      <c r="D1974" s="2" t="s">
        <v>5</v>
      </c>
      <c r="E1974" s="2" t="s">
        <v>57</v>
      </c>
      <c r="F1974" s="2" t="s">
        <v>4</v>
      </c>
      <c r="G1974" s="2" t="s">
        <v>52</v>
      </c>
      <c r="H1974" s="2">
        <v>2</v>
      </c>
      <c r="I1974" s="2">
        <v>38</v>
      </c>
      <c r="J1974" s="2" t="s">
        <v>30</v>
      </c>
      <c r="K1974" s="2" t="s">
        <v>128</v>
      </c>
      <c r="L1974" s="2" t="s">
        <v>12</v>
      </c>
      <c r="M1974" s="2">
        <v>2</v>
      </c>
      <c r="N1974" s="2" t="s">
        <v>11</v>
      </c>
      <c r="O1974" s="2" t="s">
        <v>34</v>
      </c>
    </row>
    <row r="1975" spans="1:15" x14ac:dyDescent="0.35">
      <c r="A1975" s="4">
        <v>44310</v>
      </c>
      <c r="B1975" s="2" t="s">
        <v>18</v>
      </c>
      <c r="C1975" s="2" t="s">
        <v>114</v>
      </c>
      <c r="D1975" s="2" t="s">
        <v>5</v>
      </c>
      <c r="E1975" s="2" t="s">
        <v>57</v>
      </c>
      <c r="F1975" s="2" t="s">
        <v>4</v>
      </c>
      <c r="G1975" s="2" t="s">
        <v>52</v>
      </c>
      <c r="H1975" s="2">
        <v>2</v>
      </c>
      <c r="I1975" s="2">
        <v>39</v>
      </c>
      <c r="J1975" s="2" t="s">
        <v>30</v>
      </c>
      <c r="K1975" s="2" t="s">
        <v>128</v>
      </c>
      <c r="L1975" s="2" t="s">
        <v>12</v>
      </c>
      <c r="M1975" s="2">
        <v>1</v>
      </c>
      <c r="N1975" s="2" t="s">
        <v>11</v>
      </c>
      <c r="O1975" s="2" t="s">
        <v>35</v>
      </c>
    </row>
    <row r="1976" spans="1:15" x14ac:dyDescent="0.35">
      <c r="A1976" s="4">
        <v>44310</v>
      </c>
      <c r="B1976" s="2" t="s">
        <v>18</v>
      </c>
      <c r="C1976" s="2" t="s">
        <v>114</v>
      </c>
      <c r="D1976" s="2" t="s">
        <v>5</v>
      </c>
      <c r="E1976" s="2" t="s">
        <v>57</v>
      </c>
      <c r="F1976" s="2" t="s">
        <v>4</v>
      </c>
      <c r="G1976" s="2" t="s">
        <v>52</v>
      </c>
      <c r="H1976" s="2">
        <v>2</v>
      </c>
      <c r="I1976" s="2">
        <v>40</v>
      </c>
      <c r="J1976" s="2" t="s">
        <v>30</v>
      </c>
      <c r="K1976" s="2" t="s">
        <v>128</v>
      </c>
      <c r="L1976" s="2" t="s">
        <v>12</v>
      </c>
      <c r="M1976" s="2">
        <v>1</v>
      </c>
      <c r="N1976" s="2" t="s">
        <v>12</v>
      </c>
      <c r="O1976" s="2" t="s">
        <v>34</v>
      </c>
    </row>
    <row r="1977" spans="1:15" x14ac:dyDescent="0.35">
      <c r="A1977" s="4">
        <v>44310</v>
      </c>
      <c r="B1977" s="2" t="s">
        <v>18</v>
      </c>
      <c r="C1977" s="2" t="s">
        <v>114</v>
      </c>
      <c r="D1977" s="2" t="s">
        <v>5</v>
      </c>
      <c r="E1977" s="2" t="s">
        <v>57</v>
      </c>
      <c r="F1977" s="2" t="s">
        <v>4</v>
      </c>
      <c r="G1977" s="2" t="s">
        <v>52</v>
      </c>
      <c r="H1977" s="2">
        <v>2</v>
      </c>
      <c r="I1977" s="2">
        <v>41</v>
      </c>
      <c r="J1977" s="2" t="s">
        <v>30</v>
      </c>
      <c r="K1977" s="2" t="s">
        <v>128</v>
      </c>
      <c r="L1977" s="2" t="s">
        <v>11</v>
      </c>
      <c r="M1977" s="2">
        <v>1</v>
      </c>
      <c r="N1977" s="2" t="s">
        <v>11</v>
      </c>
      <c r="O1977" s="2" t="s">
        <v>33</v>
      </c>
    </row>
    <row r="1978" spans="1:15" x14ac:dyDescent="0.35">
      <c r="A1978" s="4">
        <v>44310</v>
      </c>
      <c r="B1978" s="2" t="s">
        <v>18</v>
      </c>
      <c r="C1978" s="2" t="s">
        <v>114</v>
      </c>
      <c r="D1978" s="2" t="s">
        <v>5</v>
      </c>
      <c r="E1978" s="2" t="s">
        <v>57</v>
      </c>
      <c r="F1978" s="2" t="s">
        <v>4</v>
      </c>
      <c r="G1978" s="2" t="s">
        <v>52</v>
      </c>
      <c r="H1978" s="2">
        <v>2</v>
      </c>
      <c r="I1978" s="2">
        <v>42</v>
      </c>
      <c r="J1978" s="2" t="s">
        <v>30</v>
      </c>
      <c r="K1978" s="2" t="s">
        <v>128</v>
      </c>
      <c r="L1978" s="2" t="s">
        <v>11</v>
      </c>
      <c r="M1978" s="2">
        <v>1</v>
      </c>
      <c r="N1978" s="2" t="s">
        <v>12</v>
      </c>
      <c r="O1978" s="2" t="s">
        <v>33</v>
      </c>
    </row>
    <row r="1979" spans="1:15" x14ac:dyDescent="0.35">
      <c r="A1979" s="4">
        <v>44310</v>
      </c>
      <c r="B1979" s="2" t="s">
        <v>18</v>
      </c>
      <c r="C1979" s="2" t="s">
        <v>114</v>
      </c>
      <c r="D1979" s="2" t="s">
        <v>5</v>
      </c>
      <c r="E1979" s="2" t="s">
        <v>57</v>
      </c>
      <c r="F1979" s="2" t="s">
        <v>4</v>
      </c>
      <c r="G1979" s="2" t="s">
        <v>52</v>
      </c>
      <c r="H1979" s="2">
        <v>2</v>
      </c>
      <c r="I1979" s="2">
        <v>43</v>
      </c>
      <c r="J1979" s="2" t="s">
        <v>30</v>
      </c>
      <c r="K1979" s="2" t="s">
        <v>128</v>
      </c>
      <c r="L1979" s="2" t="s">
        <v>11</v>
      </c>
      <c r="M1979" s="2">
        <v>2</v>
      </c>
      <c r="N1979" s="2" t="s">
        <v>12</v>
      </c>
      <c r="O1979" s="2" t="s">
        <v>33</v>
      </c>
    </row>
    <row r="1980" spans="1:15" x14ac:dyDescent="0.35">
      <c r="A1980" s="4">
        <v>44310</v>
      </c>
      <c r="B1980" s="2" t="s">
        <v>18</v>
      </c>
      <c r="C1980" s="2" t="s">
        <v>114</v>
      </c>
      <c r="D1980" s="2" t="s">
        <v>5</v>
      </c>
      <c r="E1980" s="2" t="s">
        <v>57</v>
      </c>
      <c r="F1980" s="2" t="s">
        <v>4</v>
      </c>
      <c r="G1980" s="2" t="s">
        <v>52</v>
      </c>
      <c r="H1980" s="2">
        <v>2</v>
      </c>
      <c r="I1980" s="2">
        <v>44</v>
      </c>
      <c r="J1980" s="2" t="s">
        <v>30</v>
      </c>
      <c r="K1980" s="2" t="s">
        <v>128</v>
      </c>
      <c r="L1980" s="2" t="s">
        <v>11</v>
      </c>
      <c r="M1980" s="2">
        <v>1</v>
      </c>
      <c r="N1980" s="2" t="s">
        <v>11</v>
      </c>
      <c r="O1980" s="2" t="s">
        <v>33</v>
      </c>
    </row>
    <row r="1981" spans="1:15" x14ac:dyDescent="0.35">
      <c r="A1981" s="4">
        <v>44310</v>
      </c>
      <c r="B1981" s="2" t="s">
        <v>18</v>
      </c>
      <c r="C1981" s="2" t="s">
        <v>114</v>
      </c>
      <c r="D1981" s="2" t="s">
        <v>5</v>
      </c>
      <c r="E1981" s="2" t="s">
        <v>57</v>
      </c>
      <c r="F1981" s="2" t="s">
        <v>4</v>
      </c>
      <c r="G1981" s="2" t="s">
        <v>52</v>
      </c>
      <c r="H1981" s="2">
        <v>2</v>
      </c>
      <c r="I1981" s="2">
        <v>45</v>
      </c>
      <c r="J1981" s="2" t="s">
        <v>30</v>
      </c>
      <c r="K1981" s="2" t="s">
        <v>128</v>
      </c>
      <c r="L1981" s="2" t="s">
        <v>12</v>
      </c>
      <c r="M1981" s="2">
        <v>2</v>
      </c>
      <c r="N1981" s="2" t="s">
        <v>12</v>
      </c>
      <c r="O1981" s="2" t="s">
        <v>34</v>
      </c>
    </row>
    <row r="1982" spans="1:15" x14ac:dyDescent="0.35">
      <c r="A1982" s="4">
        <v>44310</v>
      </c>
      <c r="B1982" s="2" t="s">
        <v>18</v>
      </c>
      <c r="C1982" s="2" t="s">
        <v>114</v>
      </c>
      <c r="D1982" s="2" t="s">
        <v>5</v>
      </c>
      <c r="E1982" s="2" t="s">
        <v>57</v>
      </c>
      <c r="F1982" s="2" t="s">
        <v>4</v>
      </c>
      <c r="G1982" s="2" t="s">
        <v>52</v>
      </c>
      <c r="H1982" s="2">
        <v>2</v>
      </c>
      <c r="I1982" s="2">
        <v>46</v>
      </c>
      <c r="J1982" s="2" t="s">
        <v>30</v>
      </c>
      <c r="K1982" s="2" t="s">
        <v>128</v>
      </c>
      <c r="L1982" s="2" t="s">
        <v>12</v>
      </c>
      <c r="M1982" s="2">
        <v>2</v>
      </c>
      <c r="N1982" s="2" t="s">
        <v>12</v>
      </c>
      <c r="O1982" s="2" t="s">
        <v>33</v>
      </c>
    </row>
    <row r="1983" spans="1:15" x14ac:dyDescent="0.35">
      <c r="A1983" s="4">
        <v>44310</v>
      </c>
      <c r="B1983" s="2" t="s">
        <v>18</v>
      </c>
      <c r="C1983" s="2" t="s">
        <v>114</v>
      </c>
      <c r="D1983" s="2" t="s">
        <v>5</v>
      </c>
      <c r="E1983" s="2" t="s">
        <v>57</v>
      </c>
      <c r="F1983" s="2" t="s">
        <v>4</v>
      </c>
      <c r="G1983" s="2" t="s">
        <v>52</v>
      </c>
      <c r="H1983" s="2">
        <v>2</v>
      </c>
      <c r="I1983" s="2">
        <v>47</v>
      </c>
      <c r="J1983" s="2" t="s">
        <v>30</v>
      </c>
      <c r="K1983" s="2" t="s">
        <v>128</v>
      </c>
      <c r="L1983" s="2" t="s">
        <v>12</v>
      </c>
      <c r="M1983" s="2">
        <v>1</v>
      </c>
      <c r="N1983" s="2" t="s">
        <v>11</v>
      </c>
      <c r="O1983" s="2" t="s">
        <v>34</v>
      </c>
    </row>
    <row r="1984" spans="1:15" x14ac:dyDescent="0.35">
      <c r="A1984" s="4">
        <v>44310</v>
      </c>
      <c r="B1984" s="2" t="s">
        <v>18</v>
      </c>
      <c r="C1984" s="2" t="s">
        <v>114</v>
      </c>
      <c r="D1984" s="2" t="s">
        <v>5</v>
      </c>
      <c r="E1984" s="2" t="s">
        <v>57</v>
      </c>
      <c r="F1984" s="2" t="s">
        <v>4</v>
      </c>
      <c r="G1984" s="2" t="s">
        <v>53</v>
      </c>
      <c r="H1984" s="2">
        <v>1</v>
      </c>
      <c r="I1984" s="2">
        <v>1</v>
      </c>
      <c r="J1984" s="2" t="s">
        <v>90</v>
      </c>
      <c r="K1984" s="2" t="s">
        <v>30</v>
      </c>
      <c r="L1984" s="2" t="s">
        <v>11</v>
      </c>
      <c r="M1984" s="2">
        <v>1</v>
      </c>
      <c r="N1984" s="2" t="s">
        <v>12</v>
      </c>
      <c r="O1984" s="2" t="s">
        <v>35</v>
      </c>
    </row>
    <row r="1985" spans="1:15" x14ac:dyDescent="0.35">
      <c r="A1985" s="4">
        <v>44310</v>
      </c>
      <c r="B1985" s="2" t="s">
        <v>18</v>
      </c>
      <c r="C1985" s="2" t="s">
        <v>114</v>
      </c>
      <c r="D1985" s="2" t="s">
        <v>5</v>
      </c>
      <c r="E1985" s="2" t="s">
        <v>57</v>
      </c>
      <c r="F1985" s="2" t="s">
        <v>4</v>
      </c>
      <c r="G1985" s="2" t="s">
        <v>53</v>
      </c>
      <c r="H1985" s="2">
        <v>1</v>
      </c>
      <c r="I1985" s="2">
        <v>2</v>
      </c>
      <c r="J1985" s="2" t="s">
        <v>90</v>
      </c>
      <c r="K1985" s="2" t="s">
        <v>30</v>
      </c>
      <c r="L1985" s="2" t="s">
        <v>11</v>
      </c>
      <c r="M1985" s="2">
        <v>1</v>
      </c>
      <c r="N1985" s="2" t="s">
        <v>11</v>
      </c>
      <c r="O1985" s="2" t="s">
        <v>33</v>
      </c>
    </row>
    <row r="1986" spans="1:15" x14ac:dyDescent="0.35">
      <c r="A1986" s="4">
        <v>44310</v>
      </c>
      <c r="B1986" s="2" t="s">
        <v>18</v>
      </c>
      <c r="C1986" s="2" t="s">
        <v>114</v>
      </c>
      <c r="D1986" s="2" t="s">
        <v>5</v>
      </c>
      <c r="E1986" s="2" t="s">
        <v>57</v>
      </c>
      <c r="F1986" s="2" t="s">
        <v>4</v>
      </c>
      <c r="G1986" s="2" t="s">
        <v>53</v>
      </c>
      <c r="H1986" s="2">
        <v>1</v>
      </c>
      <c r="I1986" s="2">
        <v>3</v>
      </c>
      <c r="J1986" s="2" t="s">
        <v>90</v>
      </c>
      <c r="K1986" s="2" t="s">
        <v>30</v>
      </c>
      <c r="L1986" s="2" t="s">
        <v>11</v>
      </c>
      <c r="M1986" s="2">
        <v>1</v>
      </c>
      <c r="N1986" s="2" t="s">
        <v>12</v>
      </c>
      <c r="O1986" s="2" t="s">
        <v>33</v>
      </c>
    </row>
    <row r="1987" spans="1:15" x14ac:dyDescent="0.35">
      <c r="A1987" s="4">
        <v>44310</v>
      </c>
      <c r="B1987" s="2" t="s">
        <v>18</v>
      </c>
      <c r="C1987" s="2" t="s">
        <v>114</v>
      </c>
      <c r="D1987" s="2" t="s">
        <v>5</v>
      </c>
      <c r="E1987" s="2" t="s">
        <v>57</v>
      </c>
      <c r="F1987" s="2" t="s">
        <v>4</v>
      </c>
      <c r="G1987" s="2" t="s">
        <v>53</v>
      </c>
      <c r="H1987" s="2">
        <v>1</v>
      </c>
      <c r="I1987" s="2">
        <v>4</v>
      </c>
      <c r="J1987" s="2" t="s">
        <v>90</v>
      </c>
      <c r="K1987" s="2" t="s">
        <v>30</v>
      </c>
      <c r="L1987" s="2" t="s">
        <v>11</v>
      </c>
      <c r="M1987" s="2">
        <v>1</v>
      </c>
      <c r="N1987" s="2" t="s">
        <v>12</v>
      </c>
      <c r="O1987" s="2" t="s">
        <v>35</v>
      </c>
    </row>
    <row r="1988" spans="1:15" hidden="1" x14ac:dyDescent="0.35">
      <c r="A1988" s="4">
        <v>44310</v>
      </c>
      <c r="B1988" s="2" t="s">
        <v>18</v>
      </c>
      <c r="C1988" s="2" t="s">
        <v>114</v>
      </c>
      <c r="D1988" s="2" t="s">
        <v>5</v>
      </c>
      <c r="E1988" s="2" t="s">
        <v>57</v>
      </c>
      <c r="F1988" s="2" t="s">
        <v>4</v>
      </c>
      <c r="G1988" s="2" t="s">
        <v>53</v>
      </c>
      <c r="H1988" s="2">
        <v>1</v>
      </c>
      <c r="I1988" s="2">
        <v>5</v>
      </c>
      <c r="J1988" s="2" t="s">
        <v>90</v>
      </c>
      <c r="K1988" s="2" t="s">
        <v>30</v>
      </c>
      <c r="L1988" s="2" t="s">
        <v>12</v>
      </c>
      <c r="M1988" s="2">
        <v>1</v>
      </c>
      <c r="N1988" s="2" t="s">
        <v>40</v>
      </c>
      <c r="O1988" s="2" t="s">
        <v>40</v>
      </c>
    </row>
    <row r="1989" spans="1:15" x14ac:dyDescent="0.35">
      <c r="A1989" s="4">
        <v>44310</v>
      </c>
      <c r="B1989" s="2" t="s">
        <v>18</v>
      </c>
      <c r="C1989" s="2" t="s">
        <v>114</v>
      </c>
      <c r="D1989" s="2" t="s">
        <v>5</v>
      </c>
      <c r="E1989" s="2" t="s">
        <v>57</v>
      </c>
      <c r="F1989" s="2" t="s">
        <v>4</v>
      </c>
      <c r="G1989" s="2" t="s">
        <v>53</v>
      </c>
      <c r="H1989" s="2">
        <v>1</v>
      </c>
      <c r="I1989" s="2">
        <v>6</v>
      </c>
      <c r="J1989" s="2" t="s">
        <v>90</v>
      </c>
      <c r="K1989" s="2" t="s">
        <v>30</v>
      </c>
      <c r="L1989" s="2" t="s">
        <v>12</v>
      </c>
      <c r="M1989" s="2">
        <v>1</v>
      </c>
      <c r="N1989" s="2" t="s">
        <v>12</v>
      </c>
      <c r="O1989" s="2" t="s">
        <v>34</v>
      </c>
    </row>
    <row r="1990" spans="1:15" x14ac:dyDescent="0.35">
      <c r="A1990" s="4">
        <v>44310</v>
      </c>
      <c r="B1990" s="2" t="s">
        <v>18</v>
      </c>
      <c r="C1990" s="2" t="s">
        <v>114</v>
      </c>
      <c r="D1990" s="2" t="s">
        <v>5</v>
      </c>
      <c r="E1990" s="2" t="s">
        <v>57</v>
      </c>
      <c r="F1990" s="2" t="s">
        <v>4</v>
      </c>
      <c r="G1990" s="2" t="s">
        <v>53</v>
      </c>
      <c r="H1990" s="2">
        <v>1</v>
      </c>
      <c r="I1990" s="2">
        <v>7</v>
      </c>
      <c r="J1990" s="2" t="s">
        <v>90</v>
      </c>
      <c r="K1990" s="2" t="s">
        <v>30</v>
      </c>
      <c r="L1990" s="2" t="s">
        <v>12</v>
      </c>
      <c r="M1990" s="2">
        <v>1</v>
      </c>
      <c r="N1990" s="2" t="s">
        <v>12</v>
      </c>
      <c r="O1990" s="2" t="s">
        <v>34</v>
      </c>
    </row>
    <row r="1991" spans="1:15" x14ac:dyDescent="0.35">
      <c r="A1991" s="4">
        <v>44310</v>
      </c>
      <c r="B1991" s="2" t="s">
        <v>18</v>
      </c>
      <c r="C1991" s="2" t="s">
        <v>114</v>
      </c>
      <c r="D1991" s="2" t="s">
        <v>5</v>
      </c>
      <c r="E1991" s="2" t="s">
        <v>57</v>
      </c>
      <c r="F1991" s="2" t="s">
        <v>4</v>
      </c>
      <c r="G1991" s="2" t="s">
        <v>53</v>
      </c>
      <c r="H1991" s="2">
        <v>1</v>
      </c>
      <c r="I1991" s="2">
        <v>8</v>
      </c>
      <c r="J1991" s="2" t="s">
        <v>90</v>
      </c>
      <c r="K1991" s="2" t="s">
        <v>30</v>
      </c>
      <c r="L1991" s="2" t="s">
        <v>12</v>
      </c>
      <c r="M1991" s="2">
        <v>2</v>
      </c>
      <c r="N1991" s="2" t="s">
        <v>12</v>
      </c>
      <c r="O1991" s="2" t="s">
        <v>34</v>
      </c>
    </row>
    <row r="1992" spans="1:15" x14ac:dyDescent="0.35">
      <c r="A1992" s="4">
        <v>44310</v>
      </c>
      <c r="B1992" s="2" t="s">
        <v>18</v>
      </c>
      <c r="C1992" s="2" t="s">
        <v>114</v>
      </c>
      <c r="D1992" s="2" t="s">
        <v>5</v>
      </c>
      <c r="E1992" s="2" t="s">
        <v>57</v>
      </c>
      <c r="F1992" s="2" t="s">
        <v>4</v>
      </c>
      <c r="G1992" s="2" t="s">
        <v>53</v>
      </c>
      <c r="H1992" s="2">
        <v>1</v>
      </c>
      <c r="I1992" s="2">
        <v>9</v>
      </c>
      <c r="J1992" s="2" t="s">
        <v>90</v>
      </c>
      <c r="K1992" s="2" t="s">
        <v>30</v>
      </c>
      <c r="L1992" s="2" t="s">
        <v>12</v>
      </c>
      <c r="M1992" s="2">
        <v>1</v>
      </c>
      <c r="N1992" s="2" t="s">
        <v>12</v>
      </c>
      <c r="O1992" s="2" t="s">
        <v>35</v>
      </c>
    </row>
    <row r="1993" spans="1:15" x14ac:dyDescent="0.35">
      <c r="A1993" s="4">
        <v>44310</v>
      </c>
      <c r="B1993" s="2" t="s">
        <v>18</v>
      </c>
      <c r="C1993" s="2" t="s">
        <v>114</v>
      </c>
      <c r="D1993" s="2" t="s">
        <v>5</v>
      </c>
      <c r="E1993" s="2" t="s">
        <v>57</v>
      </c>
      <c r="F1993" s="2" t="s">
        <v>4</v>
      </c>
      <c r="G1993" s="2" t="s">
        <v>53</v>
      </c>
      <c r="H1993" s="2">
        <v>1</v>
      </c>
      <c r="I1993" s="2">
        <v>10</v>
      </c>
      <c r="J1993" s="2" t="s">
        <v>90</v>
      </c>
      <c r="K1993" s="2" t="s">
        <v>30</v>
      </c>
      <c r="L1993" s="2" t="s">
        <v>11</v>
      </c>
      <c r="M1993" s="2">
        <v>1</v>
      </c>
      <c r="N1993" s="2" t="s">
        <v>12</v>
      </c>
      <c r="O1993" s="2" t="s">
        <v>35</v>
      </c>
    </row>
    <row r="1994" spans="1:15" hidden="1" x14ac:dyDescent="0.35">
      <c r="A1994" s="4">
        <v>44310</v>
      </c>
      <c r="B1994" s="2" t="s">
        <v>18</v>
      </c>
      <c r="C1994" s="2" t="s">
        <v>114</v>
      </c>
      <c r="D1994" s="2" t="s">
        <v>5</v>
      </c>
      <c r="E1994" s="2" t="s">
        <v>57</v>
      </c>
      <c r="F1994" s="2" t="s">
        <v>4</v>
      </c>
      <c r="G1994" s="2" t="s">
        <v>53</v>
      </c>
      <c r="H1994" s="2">
        <v>1</v>
      </c>
      <c r="I1994" s="2">
        <v>11</v>
      </c>
      <c r="J1994" s="2" t="s">
        <v>90</v>
      </c>
      <c r="K1994" s="2" t="s">
        <v>30</v>
      </c>
      <c r="L1994" s="2" t="s">
        <v>11</v>
      </c>
      <c r="M1994" s="2">
        <v>2</v>
      </c>
      <c r="N1994" s="2" t="s">
        <v>40</v>
      </c>
      <c r="O1994" s="2" t="s">
        <v>40</v>
      </c>
    </row>
    <row r="1995" spans="1:15" x14ac:dyDescent="0.35">
      <c r="A1995" s="4">
        <v>44310</v>
      </c>
      <c r="B1995" s="2" t="s">
        <v>18</v>
      </c>
      <c r="C1995" s="2" t="s">
        <v>114</v>
      </c>
      <c r="D1995" s="2" t="s">
        <v>5</v>
      </c>
      <c r="E1995" s="2" t="s">
        <v>57</v>
      </c>
      <c r="F1995" s="2" t="s">
        <v>4</v>
      </c>
      <c r="G1995" s="2" t="s">
        <v>53</v>
      </c>
      <c r="H1995" s="2">
        <v>1</v>
      </c>
      <c r="I1995" s="2">
        <v>12</v>
      </c>
      <c r="J1995" s="2" t="s">
        <v>90</v>
      </c>
      <c r="K1995" s="2" t="s">
        <v>30</v>
      </c>
      <c r="L1995" s="2" t="s">
        <v>11</v>
      </c>
      <c r="M1995" s="2">
        <v>2</v>
      </c>
      <c r="N1995" s="2" t="s">
        <v>12</v>
      </c>
      <c r="O1995" s="2" t="s">
        <v>34</v>
      </c>
    </row>
    <row r="1996" spans="1:15" x14ac:dyDescent="0.35">
      <c r="A1996" s="4">
        <v>44310</v>
      </c>
      <c r="B1996" s="2" t="s">
        <v>18</v>
      </c>
      <c r="C1996" s="2" t="s">
        <v>114</v>
      </c>
      <c r="D1996" s="2" t="s">
        <v>5</v>
      </c>
      <c r="E1996" s="2" t="s">
        <v>57</v>
      </c>
      <c r="F1996" s="2" t="s">
        <v>4</v>
      </c>
      <c r="G1996" s="2" t="s">
        <v>53</v>
      </c>
      <c r="H1996" s="2">
        <v>1</v>
      </c>
      <c r="I1996" s="2">
        <v>13</v>
      </c>
      <c r="J1996" s="2" t="s">
        <v>90</v>
      </c>
      <c r="K1996" s="2" t="s">
        <v>30</v>
      </c>
      <c r="L1996" s="2" t="s">
        <v>11</v>
      </c>
      <c r="M1996" s="2">
        <v>2</v>
      </c>
      <c r="N1996" s="2" t="s">
        <v>12</v>
      </c>
      <c r="O1996" s="2" t="s">
        <v>35</v>
      </c>
    </row>
    <row r="1997" spans="1:15" hidden="1" x14ac:dyDescent="0.35">
      <c r="A1997" s="4">
        <v>44310</v>
      </c>
      <c r="B1997" s="2" t="s">
        <v>18</v>
      </c>
      <c r="C1997" s="2" t="s">
        <v>114</v>
      </c>
      <c r="D1997" s="2" t="s">
        <v>5</v>
      </c>
      <c r="E1997" s="2" t="s">
        <v>57</v>
      </c>
      <c r="F1997" s="2" t="s">
        <v>4</v>
      </c>
      <c r="G1997" s="2" t="s">
        <v>53</v>
      </c>
      <c r="H1997" s="2">
        <v>1</v>
      </c>
      <c r="I1997" s="2">
        <v>14</v>
      </c>
      <c r="J1997" s="2" t="s">
        <v>90</v>
      </c>
      <c r="K1997" s="2" t="s">
        <v>30</v>
      </c>
      <c r="L1997" s="2" t="s">
        <v>11</v>
      </c>
      <c r="M1997" s="2">
        <v>2</v>
      </c>
      <c r="N1997" s="2" t="s">
        <v>40</v>
      </c>
      <c r="O1997" s="2" t="s">
        <v>40</v>
      </c>
    </row>
    <row r="1998" spans="1:15" x14ac:dyDescent="0.35">
      <c r="A1998" s="4">
        <v>44310</v>
      </c>
      <c r="B1998" s="2" t="s">
        <v>18</v>
      </c>
      <c r="C1998" s="2" t="s">
        <v>114</v>
      </c>
      <c r="D1998" s="2" t="s">
        <v>5</v>
      </c>
      <c r="E1998" s="2" t="s">
        <v>57</v>
      </c>
      <c r="F1998" s="2" t="s">
        <v>4</v>
      </c>
      <c r="G1998" s="2" t="s">
        <v>53</v>
      </c>
      <c r="H1998" s="2">
        <v>1</v>
      </c>
      <c r="I1998" s="2">
        <v>15</v>
      </c>
      <c r="J1998" s="2" t="s">
        <v>90</v>
      </c>
      <c r="K1998" s="2" t="s">
        <v>30</v>
      </c>
      <c r="L1998" s="2" t="s">
        <v>11</v>
      </c>
      <c r="M1998" s="2">
        <v>1</v>
      </c>
      <c r="N1998" s="2" t="s">
        <v>11</v>
      </c>
      <c r="O1998" s="2" t="s">
        <v>33</v>
      </c>
    </row>
    <row r="1999" spans="1:15" x14ac:dyDescent="0.35">
      <c r="A1999" s="4">
        <v>44310</v>
      </c>
      <c r="B1999" s="2" t="s">
        <v>18</v>
      </c>
      <c r="C1999" s="2" t="s">
        <v>114</v>
      </c>
      <c r="D1999" s="2" t="s">
        <v>5</v>
      </c>
      <c r="E1999" s="2" t="s">
        <v>57</v>
      </c>
      <c r="F1999" s="2" t="s">
        <v>4</v>
      </c>
      <c r="G1999" s="2" t="s">
        <v>53</v>
      </c>
      <c r="H1999" s="2">
        <v>1</v>
      </c>
      <c r="I1999" s="2">
        <v>16</v>
      </c>
      <c r="J1999" s="2" t="s">
        <v>90</v>
      </c>
      <c r="K1999" s="2" t="s">
        <v>30</v>
      </c>
      <c r="L1999" s="2" t="s">
        <v>12</v>
      </c>
      <c r="M1999" s="2">
        <v>1</v>
      </c>
      <c r="N1999" s="2" t="s">
        <v>11</v>
      </c>
      <c r="O1999" s="2" t="s">
        <v>34</v>
      </c>
    </row>
    <row r="2000" spans="1:15" x14ac:dyDescent="0.35">
      <c r="A2000" s="4">
        <v>44310</v>
      </c>
      <c r="B2000" s="2" t="s">
        <v>18</v>
      </c>
      <c r="C2000" s="2" t="s">
        <v>114</v>
      </c>
      <c r="D2000" s="2" t="s">
        <v>5</v>
      </c>
      <c r="E2000" s="2" t="s">
        <v>57</v>
      </c>
      <c r="F2000" s="2" t="s">
        <v>4</v>
      </c>
      <c r="G2000" s="2" t="s">
        <v>53</v>
      </c>
      <c r="H2000" s="2">
        <v>1</v>
      </c>
      <c r="I2000" s="2">
        <v>17</v>
      </c>
      <c r="J2000" s="2" t="s">
        <v>90</v>
      </c>
      <c r="K2000" s="2" t="s">
        <v>30</v>
      </c>
      <c r="L2000" s="2" t="s">
        <v>12</v>
      </c>
      <c r="M2000" s="2">
        <v>2</v>
      </c>
      <c r="N2000" s="2" t="s">
        <v>12</v>
      </c>
      <c r="O2000" s="2" t="s">
        <v>35</v>
      </c>
    </row>
    <row r="2001" spans="1:15" x14ac:dyDescent="0.35">
      <c r="A2001" s="4">
        <v>44310</v>
      </c>
      <c r="B2001" s="2" t="s">
        <v>18</v>
      </c>
      <c r="C2001" s="2" t="s">
        <v>114</v>
      </c>
      <c r="D2001" s="2" t="s">
        <v>5</v>
      </c>
      <c r="E2001" s="2" t="s">
        <v>57</v>
      </c>
      <c r="F2001" s="2" t="s">
        <v>4</v>
      </c>
      <c r="G2001" s="2" t="s">
        <v>53</v>
      </c>
      <c r="H2001" s="2">
        <v>1</v>
      </c>
      <c r="I2001" s="2">
        <v>18</v>
      </c>
      <c r="J2001" s="2" t="s">
        <v>90</v>
      </c>
      <c r="K2001" s="2" t="s">
        <v>30</v>
      </c>
      <c r="L2001" s="2" t="s">
        <v>12</v>
      </c>
      <c r="M2001" s="2">
        <v>1</v>
      </c>
      <c r="N2001" s="2" t="s">
        <v>12</v>
      </c>
      <c r="O2001" s="2" t="s">
        <v>35</v>
      </c>
    </row>
    <row r="2002" spans="1:15" x14ac:dyDescent="0.35">
      <c r="A2002" s="4">
        <v>44310</v>
      </c>
      <c r="B2002" s="2" t="s">
        <v>18</v>
      </c>
      <c r="C2002" s="2" t="s">
        <v>114</v>
      </c>
      <c r="D2002" s="2" t="s">
        <v>5</v>
      </c>
      <c r="E2002" s="2" t="s">
        <v>57</v>
      </c>
      <c r="F2002" s="2" t="s">
        <v>4</v>
      </c>
      <c r="G2002" s="2" t="s">
        <v>53</v>
      </c>
      <c r="H2002" s="2">
        <v>2</v>
      </c>
      <c r="I2002" s="2">
        <v>19</v>
      </c>
      <c r="J2002" s="2" t="s">
        <v>90</v>
      </c>
      <c r="K2002" s="2" t="s">
        <v>30</v>
      </c>
      <c r="L2002" s="2" t="s">
        <v>12</v>
      </c>
      <c r="M2002" s="2">
        <v>1</v>
      </c>
      <c r="N2002" s="2" t="s">
        <v>11</v>
      </c>
      <c r="O2002" s="2" t="s">
        <v>33</v>
      </c>
    </row>
    <row r="2003" spans="1:15" x14ac:dyDescent="0.35">
      <c r="A2003" s="4">
        <v>44310</v>
      </c>
      <c r="B2003" s="2" t="s">
        <v>18</v>
      </c>
      <c r="C2003" s="2" t="s">
        <v>114</v>
      </c>
      <c r="D2003" s="2" t="s">
        <v>5</v>
      </c>
      <c r="E2003" s="2" t="s">
        <v>57</v>
      </c>
      <c r="F2003" s="2" t="s">
        <v>4</v>
      </c>
      <c r="G2003" s="2" t="s">
        <v>53</v>
      </c>
      <c r="H2003" s="2">
        <v>2</v>
      </c>
      <c r="I2003" s="2">
        <v>20</v>
      </c>
      <c r="J2003" s="2" t="s">
        <v>90</v>
      </c>
      <c r="K2003" s="2" t="s">
        <v>30</v>
      </c>
      <c r="L2003" s="2" t="s">
        <v>12</v>
      </c>
      <c r="M2003" s="2">
        <v>1</v>
      </c>
      <c r="N2003" s="2" t="s">
        <v>11</v>
      </c>
      <c r="O2003" s="2" t="s">
        <v>35</v>
      </c>
    </row>
    <row r="2004" spans="1:15" hidden="1" x14ac:dyDescent="0.35">
      <c r="A2004" s="4">
        <v>44310</v>
      </c>
      <c r="B2004" s="2" t="s">
        <v>18</v>
      </c>
      <c r="C2004" s="2" t="s">
        <v>114</v>
      </c>
      <c r="D2004" s="2" t="s">
        <v>5</v>
      </c>
      <c r="E2004" s="2" t="s">
        <v>57</v>
      </c>
      <c r="F2004" s="2" t="s">
        <v>4</v>
      </c>
      <c r="G2004" s="2" t="s">
        <v>53</v>
      </c>
      <c r="H2004" s="2">
        <v>2</v>
      </c>
      <c r="I2004" s="2">
        <v>21</v>
      </c>
      <c r="J2004" s="2" t="s">
        <v>90</v>
      </c>
      <c r="K2004" s="2" t="s">
        <v>30</v>
      </c>
      <c r="L2004" s="2" t="s">
        <v>12</v>
      </c>
      <c r="M2004" s="2">
        <v>1</v>
      </c>
      <c r="N2004" s="2" t="s">
        <v>40</v>
      </c>
      <c r="O2004" s="2" t="s">
        <v>40</v>
      </c>
    </row>
    <row r="2005" spans="1:15" x14ac:dyDescent="0.35">
      <c r="A2005" s="4">
        <v>44310</v>
      </c>
      <c r="B2005" s="2" t="s">
        <v>18</v>
      </c>
      <c r="C2005" s="2" t="s">
        <v>114</v>
      </c>
      <c r="D2005" s="2" t="s">
        <v>5</v>
      </c>
      <c r="E2005" s="2" t="s">
        <v>57</v>
      </c>
      <c r="F2005" s="2" t="s">
        <v>4</v>
      </c>
      <c r="G2005" s="2" t="s">
        <v>53</v>
      </c>
      <c r="H2005" s="2">
        <v>2</v>
      </c>
      <c r="I2005" s="2">
        <v>22</v>
      </c>
      <c r="J2005" s="2" t="s">
        <v>90</v>
      </c>
      <c r="K2005" s="2" t="s">
        <v>30</v>
      </c>
      <c r="L2005" s="2" t="s">
        <v>12</v>
      </c>
      <c r="M2005" s="2">
        <v>1</v>
      </c>
      <c r="N2005" s="2" t="s">
        <v>11</v>
      </c>
      <c r="O2005" s="2" t="s">
        <v>35</v>
      </c>
    </row>
    <row r="2006" spans="1:15" x14ac:dyDescent="0.35">
      <c r="A2006" s="4">
        <v>44310</v>
      </c>
      <c r="B2006" s="2" t="s">
        <v>18</v>
      </c>
      <c r="C2006" s="2" t="s">
        <v>114</v>
      </c>
      <c r="D2006" s="2" t="s">
        <v>5</v>
      </c>
      <c r="E2006" s="2" t="s">
        <v>57</v>
      </c>
      <c r="F2006" s="2" t="s">
        <v>4</v>
      </c>
      <c r="G2006" s="2" t="s">
        <v>53</v>
      </c>
      <c r="H2006" s="2">
        <v>2</v>
      </c>
      <c r="I2006" s="2">
        <v>23</v>
      </c>
      <c r="J2006" s="2" t="s">
        <v>90</v>
      </c>
      <c r="K2006" s="2" t="s">
        <v>30</v>
      </c>
      <c r="L2006" s="2" t="s">
        <v>12</v>
      </c>
      <c r="M2006" s="2" t="s">
        <v>39</v>
      </c>
      <c r="N2006" s="2" t="s">
        <v>11</v>
      </c>
      <c r="O2006" s="2" t="s">
        <v>33</v>
      </c>
    </row>
    <row r="2007" spans="1:15" x14ac:dyDescent="0.35">
      <c r="A2007" s="4">
        <v>44310</v>
      </c>
      <c r="B2007" s="2" t="s">
        <v>18</v>
      </c>
      <c r="C2007" s="2" t="s">
        <v>114</v>
      </c>
      <c r="D2007" s="2" t="s">
        <v>5</v>
      </c>
      <c r="E2007" s="2" t="s">
        <v>57</v>
      </c>
      <c r="F2007" s="2" t="s">
        <v>4</v>
      </c>
      <c r="G2007" s="2" t="s">
        <v>53</v>
      </c>
      <c r="H2007" s="2">
        <v>2</v>
      </c>
      <c r="I2007" s="2">
        <v>24</v>
      </c>
      <c r="J2007" s="2" t="s">
        <v>90</v>
      </c>
      <c r="K2007" s="2" t="s">
        <v>30</v>
      </c>
      <c r="L2007" s="2" t="s">
        <v>11</v>
      </c>
      <c r="M2007" s="2">
        <v>2</v>
      </c>
      <c r="N2007" s="2" t="s">
        <v>11</v>
      </c>
      <c r="O2007" s="2" t="s">
        <v>33</v>
      </c>
    </row>
    <row r="2008" spans="1:15" x14ac:dyDescent="0.35">
      <c r="A2008" s="4">
        <v>44310</v>
      </c>
      <c r="B2008" s="2" t="s">
        <v>18</v>
      </c>
      <c r="C2008" s="2" t="s">
        <v>114</v>
      </c>
      <c r="D2008" s="2" t="s">
        <v>5</v>
      </c>
      <c r="E2008" s="2" t="s">
        <v>57</v>
      </c>
      <c r="F2008" s="2" t="s">
        <v>4</v>
      </c>
      <c r="G2008" s="2" t="s">
        <v>53</v>
      </c>
      <c r="H2008" s="2">
        <v>2</v>
      </c>
      <c r="I2008" s="2">
        <v>25</v>
      </c>
      <c r="J2008" s="2" t="s">
        <v>90</v>
      </c>
      <c r="K2008" s="2" t="s">
        <v>30</v>
      </c>
      <c r="L2008" s="2" t="s">
        <v>11</v>
      </c>
      <c r="M2008" s="2">
        <v>2</v>
      </c>
      <c r="N2008" s="2" t="s">
        <v>11</v>
      </c>
      <c r="O2008" s="2" t="s">
        <v>33</v>
      </c>
    </row>
    <row r="2009" spans="1:15" x14ac:dyDescent="0.35">
      <c r="A2009" s="4">
        <v>44310</v>
      </c>
      <c r="B2009" s="2" t="s">
        <v>18</v>
      </c>
      <c r="C2009" s="2" t="s">
        <v>114</v>
      </c>
      <c r="D2009" s="2" t="s">
        <v>5</v>
      </c>
      <c r="E2009" s="2" t="s">
        <v>57</v>
      </c>
      <c r="F2009" s="2" t="s">
        <v>4</v>
      </c>
      <c r="G2009" s="2" t="s">
        <v>53</v>
      </c>
      <c r="H2009" s="2">
        <v>2</v>
      </c>
      <c r="I2009" s="2">
        <v>26</v>
      </c>
      <c r="J2009" s="2" t="s">
        <v>90</v>
      </c>
      <c r="K2009" s="2" t="s">
        <v>30</v>
      </c>
      <c r="L2009" s="2" t="s">
        <v>11</v>
      </c>
      <c r="M2009" s="2">
        <v>1</v>
      </c>
      <c r="N2009" s="2" t="s">
        <v>11</v>
      </c>
      <c r="O2009" s="2" t="s">
        <v>34</v>
      </c>
    </row>
    <row r="2010" spans="1:15" x14ac:dyDescent="0.35">
      <c r="A2010" s="4">
        <v>44310</v>
      </c>
      <c r="B2010" s="2" t="s">
        <v>18</v>
      </c>
      <c r="C2010" s="2" t="s">
        <v>114</v>
      </c>
      <c r="D2010" s="2" t="s">
        <v>5</v>
      </c>
      <c r="E2010" s="2" t="s">
        <v>57</v>
      </c>
      <c r="F2010" s="2" t="s">
        <v>4</v>
      </c>
      <c r="G2010" s="2" t="s">
        <v>53</v>
      </c>
      <c r="H2010" s="2">
        <v>2</v>
      </c>
      <c r="I2010" s="2">
        <v>27</v>
      </c>
      <c r="J2010" s="2" t="s">
        <v>90</v>
      </c>
      <c r="K2010" s="2" t="s">
        <v>30</v>
      </c>
      <c r="L2010" s="2" t="s">
        <v>11</v>
      </c>
      <c r="M2010" s="2">
        <v>1</v>
      </c>
      <c r="N2010" s="2" t="s">
        <v>12</v>
      </c>
      <c r="O2010" s="2" t="s">
        <v>33</v>
      </c>
    </row>
    <row r="2011" spans="1:15" x14ac:dyDescent="0.35">
      <c r="A2011" s="4">
        <v>44310</v>
      </c>
      <c r="B2011" s="2" t="s">
        <v>18</v>
      </c>
      <c r="C2011" s="2" t="s">
        <v>114</v>
      </c>
      <c r="D2011" s="2" t="s">
        <v>5</v>
      </c>
      <c r="E2011" s="2" t="s">
        <v>57</v>
      </c>
      <c r="F2011" s="2" t="s">
        <v>4</v>
      </c>
      <c r="G2011" s="2" t="s">
        <v>53</v>
      </c>
      <c r="H2011" s="2">
        <v>2</v>
      </c>
      <c r="I2011" s="2">
        <v>28</v>
      </c>
      <c r="J2011" s="2" t="s">
        <v>90</v>
      </c>
      <c r="K2011" s="2" t="s">
        <v>30</v>
      </c>
      <c r="L2011" s="2" t="s">
        <v>12</v>
      </c>
      <c r="M2011" s="2">
        <v>1</v>
      </c>
      <c r="N2011" s="2" t="s">
        <v>11</v>
      </c>
      <c r="O2011" s="2" t="s">
        <v>34</v>
      </c>
    </row>
    <row r="2012" spans="1:15" x14ac:dyDescent="0.35">
      <c r="A2012" s="4">
        <v>44310</v>
      </c>
      <c r="B2012" s="2" t="s">
        <v>18</v>
      </c>
      <c r="C2012" s="2" t="s">
        <v>114</v>
      </c>
      <c r="D2012" s="2" t="s">
        <v>5</v>
      </c>
      <c r="E2012" s="2" t="s">
        <v>57</v>
      </c>
      <c r="F2012" s="2" t="s">
        <v>4</v>
      </c>
      <c r="G2012" s="2" t="s">
        <v>53</v>
      </c>
      <c r="H2012" s="2">
        <v>2</v>
      </c>
      <c r="I2012" s="2">
        <v>29</v>
      </c>
      <c r="J2012" s="2" t="s">
        <v>90</v>
      </c>
      <c r="K2012" s="2" t="s">
        <v>30</v>
      </c>
      <c r="L2012" s="2" t="s">
        <v>12</v>
      </c>
      <c r="M2012" s="2">
        <v>1</v>
      </c>
      <c r="N2012" s="2" t="s">
        <v>12</v>
      </c>
      <c r="O2012" s="2" t="s">
        <v>33</v>
      </c>
    </row>
    <row r="2013" spans="1:15" x14ac:dyDescent="0.35">
      <c r="A2013" s="4">
        <v>44310</v>
      </c>
      <c r="B2013" s="2" t="s">
        <v>18</v>
      </c>
      <c r="C2013" s="2" t="s">
        <v>114</v>
      </c>
      <c r="D2013" s="2" t="s">
        <v>5</v>
      </c>
      <c r="E2013" s="2" t="s">
        <v>57</v>
      </c>
      <c r="F2013" s="2" t="s">
        <v>4</v>
      </c>
      <c r="G2013" s="2" t="s">
        <v>53</v>
      </c>
      <c r="H2013" s="2">
        <v>2</v>
      </c>
      <c r="I2013" s="2">
        <v>30</v>
      </c>
      <c r="J2013" s="2" t="s">
        <v>90</v>
      </c>
      <c r="K2013" s="2" t="s">
        <v>30</v>
      </c>
      <c r="L2013" s="2" t="s">
        <v>12</v>
      </c>
      <c r="M2013" s="2">
        <v>1</v>
      </c>
      <c r="N2013" s="2" t="s">
        <v>11</v>
      </c>
      <c r="O2013" s="2" t="s">
        <v>35</v>
      </c>
    </row>
    <row r="2014" spans="1:15" x14ac:dyDescent="0.35">
      <c r="A2014" s="4">
        <v>44310</v>
      </c>
      <c r="B2014" s="2" t="s">
        <v>18</v>
      </c>
      <c r="C2014" s="2" t="s">
        <v>114</v>
      </c>
      <c r="D2014" s="2" t="s">
        <v>5</v>
      </c>
      <c r="E2014" s="2" t="s">
        <v>57</v>
      </c>
      <c r="F2014" s="2" t="s">
        <v>4</v>
      </c>
      <c r="G2014" s="2" t="s">
        <v>53</v>
      </c>
      <c r="H2014" s="2">
        <v>2</v>
      </c>
      <c r="I2014" s="2">
        <v>31</v>
      </c>
      <c r="J2014" s="2" t="s">
        <v>90</v>
      </c>
      <c r="K2014" s="2" t="s">
        <v>30</v>
      </c>
      <c r="L2014" s="2" t="s">
        <v>12</v>
      </c>
      <c r="M2014" s="2">
        <v>1</v>
      </c>
      <c r="N2014" s="2" t="s">
        <v>11</v>
      </c>
      <c r="O2014" s="2" t="s">
        <v>33</v>
      </c>
    </row>
    <row r="2015" spans="1:15" x14ac:dyDescent="0.35">
      <c r="A2015" s="4">
        <v>44310</v>
      </c>
      <c r="B2015" s="2" t="s">
        <v>18</v>
      </c>
      <c r="C2015" s="2" t="s">
        <v>114</v>
      </c>
      <c r="D2015" s="2" t="s">
        <v>5</v>
      </c>
      <c r="E2015" s="2" t="s">
        <v>57</v>
      </c>
      <c r="F2015" s="2" t="s">
        <v>4</v>
      </c>
      <c r="G2015" s="2" t="s">
        <v>53</v>
      </c>
      <c r="H2015" s="2">
        <v>2</v>
      </c>
      <c r="I2015" s="2">
        <v>32</v>
      </c>
      <c r="J2015" s="2" t="s">
        <v>90</v>
      </c>
      <c r="K2015" s="2" t="s">
        <v>30</v>
      </c>
      <c r="L2015" s="2" t="s">
        <v>11</v>
      </c>
      <c r="M2015" s="2">
        <v>2</v>
      </c>
      <c r="N2015" s="2" t="s">
        <v>12</v>
      </c>
      <c r="O2015" s="2" t="s">
        <v>33</v>
      </c>
    </row>
    <row r="2016" spans="1:15" hidden="1" x14ac:dyDescent="0.35">
      <c r="A2016" s="4">
        <v>44310</v>
      </c>
      <c r="B2016" s="2" t="s">
        <v>18</v>
      </c>
      <c r="C2016" s="2" t="s">
        <v>114</v>
      </c>
      <c r="D2016" s="2" t="s">
        <v>5</v>
      </c>
      <c r="E2016" s="2" t="s">
        <v>57</v>
      </c>
      <c r="F2016" s="2" t="s">
        <v>4</v>
      </c>
      <c r="G2016" s="2" t="s">
        <v>53</v>
      </c>
      <c r="H2016" s="2">
        <v>2</v>
      </c>
      <c r="I2016" s="2">
        <v>33</v>
      </c>
      <c r="J2016" s="2" t="s">
        <v>90</v>
      </c>
      <c r="K2016" s="2" t="s">
        <v>30</v>
      </c>
      <c r="L2016" s="2" t="s">
        <v>11</v>
      </c>
      <c r="M2016" s="2">
        <v>2</v>
      </c>
      <c r="N2016" s="2" t="s">
        <v>40</v>
      </c>
      <c r="O2016" s="2" t="s">
        <v>40</v>
      </c>
    </row>
    <row r="2017" spans="1:15" x14ac:dyDescent="0.35">
      <c r="A2017" s="4">
        <v>44310</v>
      </c>
      <c r="B2017" s="2" t="s">
        <v>18</v>
      </c>
      <c r="C2017" s="2" t="s">
        <v>114</v>
      </c>
      <c r="D2017" s="2" t="s">
        <v>5</v>
      </c>
      <c r="E2017" s="2" t="s">
        <v>57</v>
      </c>
      <c r="F2017" s="2" t="s">
        <v>4</v>
      </c>
      <c r="G2017" s="2" t="s">
        <v>53</v>
      </c>
      <c r="H2017" s="2">
        <v>2</v>
      </c>
      <c r="I2017" s="2">
        <v>34</v>
      </c>
      <c r="J2017" s="2" t="s">
        <v>90</v>
      </c>
      <c r="K2017" s="2" t="s">
        <v>30</v>
      </c>
      <c r="L2017" s="2" t="s">
        <v>11</v>
      </c>
      <c r="M2017" s="2">
        <v>2</v>
      </c>
      <c r="N2017" s="2" t="s">
        <v>12</v>
      </c>
      <c r="O2017" s="2" t="s">
        <v>34</v>
      </c>
    </row>
    <row r="2018" spans="1:15" x14ac:dyDescent="0.35">
      <c r="A2018" s="4">
        <v>44310</v>
      </c>
      <c r="B2018" s="2" t="s">
        <v>18</v>
      </c>
      <c r="C2018" s="2" t="s">
        <v>114</v>
      </c>
      <c r="D2018" s="2" t="s">
        <v>5</v>
      </c>
      <c r="E2018" s="2" t="s">
        <v>57</v>
      </c>
      <c r="F2018" s="2" t="s">
        <v>4</v>
      </c>
      <c r="G2018" s="2" t="s">
        <v>53</v>
      </c>
      <c r="H2018" s="2">
        <v>2</v>
      </c>
      <c r="I2018" s="2">
        <v>35</v>
      </c>
      <c r="J2018" s="2" t="s">
        <v>90</v>
      </c>
      <c r="K2018" s="2" t="s">
        <v>30</v>
      </c>
      <c r="L2018" s="2" t="s">
        <v>11</v>
      </c>
      <c r="M2018" s="2">
        <v>2</v>
      </c>
      <c r="N2018" s="2" t="s">
        <v>12</v>
      </c>
      <c r="O2018" s="2" t="s">
        <v>34</v>
      </c>
    </row>
    <row r="2019" spans="1:15" x14ac:dyDescent="0.35">
      <c r="A2019" s="4">
        <v>44310</v>
      </c>
      <c r="B2019" s="2" t="s">
        <v>18</v>
      </c>
      <c r="C2019" s="2" t="s">
        <v>114</v>
      </c>
      <c r="D2019" s="2" t="s">
        <v>5</v>
      </c>
      <c r="E2019" s="2" t="s">
        <v>57</v>
      </c>
      <c r="F2019" s="2" t="s">
        <v>4</v>
      </c>
      <c r="G2019" s="2" t="s">
        <v>53</v>
      </c>
      <c r="H2019" s="2">
        <v>2</v>
      </c>
      <c r="I2019" s="2">
        <v>36</v>
      </c>
      <c r="J2019" s="2" t="s">
        <v>90</v>
      </c>
      <c r="K2019" s="2" t="s">
        <v>30</v>
      </c>
      <c r="L2019" s="2" t="s">
        <v>11</v>
      </c>
      <c r="M2019" s="2">
        <v>1</v>
      </c>
      <c r="N2019" s="2" t="s">
        <v>12</v>
      </c>
      <c r="O2019" s="2" t="s">
        <v>35</v>
      </c>
    </row>
    <row r="2020" spans="1:15" x14ac:dyDescent="0.35">
      <c r="A2020" s="4">
        <v>44310</v>
      </c>
      <c r="B2020" s="2" t="s">
        <v>18</v>
      </c>
      <c r="C2020" s="2" t="s">
        <v>114</v>
      </c>
      <c r="D2020" s="2" t="s">
        <v>5</v>
      </c>
      <c r="E2020" s="2" t="s">
        <v>57</v>
      </c>
      <c r="F2020" s="2" t="s">
        <v>4</v>
      </c>
      <c r="G2020" s="2" t="s">
        <v>53</v>
      </c>
      <c r="H2020" s="2">
        <v>2</v>
      </c>
      <c r="I2020" s="2">
        <v>37</v>
      </c>
      <c r="J2020" s="2" t="s">
        <v>90</v>
      </c>
      <c r="K2020" s="2" t="s">
        <v>30</v>
      </c>
      <c r="L2020" s="2" t="s">
        <v>12</v>
      </c>
      <c r="M2020" s="2">
        <v>1</v>
      </c>
      <c r="N2020" s="2" t="s">
        <v>11</v>
      </c>
      <c r="O2020" s="2" t="s">
        <v>33</v>
      </c>
    </row>
    <row r="2021" spans="1:15" x14ac:dyDescent="0.35">
      <c r="A2021" s="4">
        <v>44310</v>
      </c>
      <c r="B2021" s="2" t="s">
        <v>18</v>
      </c>
      <c r="C2021" s="2" t="s">
        <v>114</v>
      </c>
      <c r="D2021" s="2" t="s">
        <v>5</v>
      </c>
      <c r="E2021" s="2" t="s">
        <v>57</v>
      </c>
      <c r="F2021" s="2" t="s">
        <v>4</v>
      </c>
      <c r="G2021" s="2" t="s">
        <v>53</v>
      </c>
      <c r="H2021" s="2">
        <v>2</v>
      </c>
      <c r="I2021" s="2">
        <v>38</v>
      </c>
      <c r="J2021" s="2" t="s">
        <v>90</v>
      </c>
      <c r="K2021" s="2" t="s">
        <v>30</v>
      </c>
      <c r="L2021" s="2" t="s">
        <v>12</v>
      </c>
      <c r="M2021" s="2">
        <v>1</v>
      </c>
      <c r="N2021" s="2" t="s">
        <v>12</v>
      </c>
      <c r="O2021" s="2" t="s">
        <v>33</v>
      </c>
    </row>
    <row r="2022" spans="1:15" x14ac:dyDescent="0.35">
      <c r="A2022" s="4">
        <v>44310</v>
      </c>
      <c r="B2022" s="2" t="s">
        <v>18</v>
      </c>
      <c r="C2022" s="2" t="s">
        <v>114</v>
      </c>
      <c r="D2022" s="2" t="s">
        <v>5</v>
      </c>
      <c r="E2022" s="2" t="s">
        <v>57</v>
      </c>
      <c r="F2022" s="2" t="s">
        <v>4</v>
      </c>
      <c r="G2022" s="2" t="s">
        <v>53</v>
      </c>
      <c r="H2022" s="2">
        <v>2</v>
      </c>
      <c r="I2022" s="2">
        <v>39</v>
      </c>
      <c r="J2022" s="2" t="s">
        <v>90</v>
      </c>
      <c r="K2022" s="2" t="s">
        <v>30</v>
      </c>
      <c r="L2022" s="2" t="s">
        <v>12</v>
      </c>
      <c r="M2022" s="2">
        <v>1</v>
      </c>
      <c r="N2022" s="2" t="s">
        <v>12</v>
      </c>
      <c r="O2022" s="2" t="s">
        <v>34</v>
      </c>
    </row>
    <row r="2023" spans="1:15" x14ac:dyDescent="0.35">
      <c r="A2023" s="4">
        <v>44310</v>
      </c>
      <c r="B2023" s="2" t="s">
        <v>18</v>
      </c>
      <c r="C2023" s="2" t="s">
        <v>114</v>
      </c>
      <c r="D2023" s="2" t="s">
        <v>5</v>
      </c>
      <c r="E2023" s="2" t="s">
        <v>57</v>
      </c>
      <c r="F2023" s="2" t="s">
        <v>4</v>
      </c>
      <c r="G2023" s="2" t="s">
        <v>53</v>
      </c>
      <c r="H2023" s="2">
        <v>2</v>
      </c>
      <c r="I2023" s="2">
        <v>40</v>
      </c>
      <c r="J2023" s="2" t="s">
        <v>90</v>
      </c>
      <c r="K2023" s="2" t="s">
        <v>30</v>
      </c>
      <c r="L2023" s="2" t="s">
        <v>12</v>
      </c>
      <c r="M2023" s="2">
        <v>1</v>
      </c>
      <c r="N2023" s="2" t="s">
        <v>12</v>
      </c>
      <c r="O2023" s="2" t="s">
        <v>34</v>
      </c>
    </row>
    <row r="2024" spans="1:15" x14ac:dyDescent="0.35">
      <c r="A2024" s="4">
        <v>44310</v>
      </c>
      <c r="B2024" s="2" t="s">
        <v>18</v>
      </c>
      <c r="C2024" s="2" t="s">
        <v>114</v>
      </c>
      <c r="D2024" s="2" t="s">
        <v>5</v>
      </c>
      <c r="E2024" s="2" t="s">
        <v>57</v>
      </c>
      <c r="F2024" s="2" t="s">
        <v>4</v>
      </c>
      <c r="G2024" s="2" t="s">
        <v>53</v>
      </c>
      <c r="H2024" s="2">
        <v>2</v>
      </c>
      <c r="I2024" s="2">
        <v>41</v>
      </c>
      <c r="J2024" s="2" t="s">
        <v>90</v>
      </c>
      <c r="K2024" s="2" t="s">
        <v>30</v>
      </c>
      <c r="L2024" s="2" t="s">
        <v>11</v>
      </c>
      <c r="M2024" s="2">
        <v>2</v>
      </c>
      <c r="N2024" s="2" t="s">
        <v>12</v>
      </c>
      <c r="O2024" s="2" t="s">
        <v>34</v>
      </c>
    </row>
    <row r="2025" spans="1:15" x14ac:dyDescent="0.35">
      <c r="A2025" s="4">
        <v>44310</v>
      </c>
      <c r="B2025" s="2" t="s">
        <v>18</v>
      </c>
      <c r="C2025" s="2" t="s">
        <v>114</v>
      </c>
      <c r="D2025" s="2" t="s">
        <v>5</v>
      </c>
      <c r="E2025" s="2" t="s">
        <v>57</v>
      </c>
      <c r="F2025" s="2" t="s">
        <v>4</v>
      </c>
      <c r="G2025" s="2" t="s">
        <v>53</v>
      </c>
      <c r="H2025" s="2">
        <v>2</v>
      </c>
      <c r="I2025" s="2">
        <v>42</v>
      </c>
      <c r="J2025" s="2" t="s">
        <v>90</v>
      </c>
      <c r="K2025" s="2" t="s">
        <v>30</v>
      </c>
      <c r="L2025" s="2" t="s">
        <v>11</v>
      </c>
      <c r="M2025" s="2">
        <v>2</v>
      </c>
      <c r="N2025" s="2" t="s">
        <v>12</v>
      </c>
      <c r="O2025" s="2" t="s">
        <v>33</v>
      </c>
    </row>
    <row r="2026" spans="1:15" x14ac:dyDescent="0.35">
      <c r="A2026" s="4">
        <v>44310</v>
      </c>
      <c r="B2026" s="2" t="s">
        <v>18</v>
      </c>
      <c r="C2026" s="2" t="s">
        <v>114</v>
      </c>
      <c r="D2026" s="2" t="s">
        <v>5</v>
      </c>
      <c r="E2026" s="2" t="s">
        <v>57</v>
      </c>
      <c r="F2026" s="2" t="s">
        <v>4</v>
      </c>
      <c r="G2026" s="2" t="s">
        <v>53</v>
      </c>
      <c r="H2026" s="2">
        <v>2</v>
      </c>
      <c r="I2026" s="2">
        <v>43</v>
      </c>
      <c r="J2026" s="2" t="s">
        <v>90</v>
      </c>
      <c r="K2026" s="2" t="s">
        <v>30</v>
      </c>
      <c r="L2026" s="2" t="s">
        <v>11</v>
      </c>
      <c r="M2026" s="2">
        <v>2</v>
      </c>
      <c r="N2026" s="2" t="s">
        <v>11</v>
      </c>
      <c r="O2026" s="2" t="s">
        <v>35</v>
      </c>
    </row>
    <row r="2027" spans="1:15" x14ac:dyDescent="0.35">
      <c r="A2027" s="4">
        <v>44310</v>
      </c>
      <c r="B2027" s="2" t="s">
        <v>18</v>
      </c>
      <c r="C2027" s="2" t="s">
        <v>114</v>
      </c>
      <c r="D2027" s="2" t="s">
        <v>5</v>
      </c>
      <c r="E2027" s="2" t="s">
        <v>57</v>
      </c>
      <c r="F2027" s="2" t="s">
        <v>4</v>
      </c>
      <c r="G2027" s="2" t="s">
        <v>53</v>
      </c>
      <c r="H2027" s="2">
        <v>3</v>
      </c>
      <c r="I2027" s="2">
        <v>44</v>
      </c>
      <c r="J2027" s="2" t="s">
        <v>90</v>
      </c>
      <c r="K2027" s="2" t="s">
        <v>30</v>
      </c>
      <c r="L2027" s="2" t="s">
        <v>11</v>
      </c>
      <c r="M2027" s="2">
        <v>1</v>
      </c>
      <c r="N2027" s="2" t="s">
        <v>12</v>
      </c>
      <c r="O2027" s="2" t="s">
        <v>33</v>
      </c>
    </row>
    <row r="2028" spans="1:15" x14ac:dyDescent="0.35">
      <c r="A2028" s="4">
        <v>44310</v>
      </c>
      <c r="B2028" s="2" t="s">
        <v>18</v>
      </c>
      <c r="C2028" s="2" t="s">
        <v>114</v>
      </c>
      <c r="D2028" s="2" t="s">
        <v>5</v>
      </c>
      <c r="E2028" s="2" t="s">
        <v>57</v>
      </c>
      <c r="F2028" s="2" t="s">
        <v>4</v>
      </c>
      <c r="G2028" s="2" t="s">
        <v>53</v>
      </c>
      <c r="H2028" s="2">
        <v>3</v>
      </c>
      <c r="I2028" s="2">
        <v>45</v>
      </c>
      <c r="J2028" s="2" t="s">
        <v>90</v>
      </c>
      <c r="K2028" s="2" t="s">
        <v>30</v>
      </c>
      <c r="L2028" s="2" t="s">
        <v>11</v>
      </c>
      <c r="M2028" s="2">
        <v>2</v>
      </c>
      <c r="N2028" s="2" t="s">
        <v>12</v>
      </c>
      <c r="O2028" s="2" t="s">
        <v>34</v>
      </c>
    </row>
    <row r="2029" spans="1:15" hidden="1" x14ac:dyDescent="0.35">
      <c r="A2029" s="4">
        <v>44310</v>
      </c>
      <c r="B2029" s="2" t="s">
        <v>18</v>
      </c>
      <c r="C2029" s="2" t="s">
        <v>114</v>
      </c>
      <c r="D2029" s="2" t="s">
        <v>5</v>
      </c>
      <c r="E2029" s="2" t="s">
        <v>57</v>
      </c>
      <c r="F2029" s="2" t="s">
        <v>4</v>
      </c>
      <c r="G2029" s="2" t="s">
        <v>53</v>
      </c>
      <c r="H2029" s="2">
        <v>3</v>
      </c>
      <c r="I2029" s="2">
        <v>46</v>
      </c>
      <c r="J2029" s="2" t="s">
        <v>90</v>
      </c>
      <c r="K2029" s="2" t="s">
        <v>30</v>
      </c>
      <c r="L2029" s="2" t="s">
        <v>11</v>
      </c>
      <c r="M2029" s="2">
        <v>2</v>
      </c>
      <c r="N2029" s="2" t="s">
        <v>40</v>
      </c>
      <c r="O2029" s="2" t="s">
        <v>40</v>
      </c>
    </row>
    <row r="2030" spans="1:15" x14ac:dyDescent="0.35">
      <c r="A2030" s="4">
        <v>44310</v>
      </c>
      <c r="B2030" s="2" t="s">
        <v>18</v>
      </c>
      <c r="C2030" s="2" t="s">
        <v>114</v>
      </c>
      <c r="D2030" s="2" t="s">
        <v>5</v>
      </c>
      <c r="E2030" s="2" t="s">
        <v>57</v>
      </c>
      <c r="F2030" s="2" t="s">
        <v>4</v>
      </c>
      <c r="G2030" s="2" t="s">
        <v>53</v>
      </c>
      <c r="H2030" s="2">
        <v>3</v>
      </c>
      <c r="I2030" s="2">
        <v>47</v>
      </c>
      <c r="J2030" s="2" t="s">
        <v>90</v>
      </c>
      <c r="K2030" s="2" t="s">
        <v>30</v>
      </c>
      <c r="L2030" s="2" t="s">
        <v>11</v>
      </c>
      <c r="M2030" s="2">
        <v>2</v>
      </c>
      <c r="N2030" s="2" t="s">
        <v>12</v>
      </c>
      <c r="O2030" s="2" t="s">
        <v>35</v>
      </c>
    </row>
    <row r="2031" spans="1:15" x14ac:dyDescent="0.35">
      <c r="A2031" s="4">
        <v>44310</v>
      </c>
      <c r="B2031" s="2" t="s">
        <v>18</v>
      </c>
      <c r="C2031" s="2" t="s">
        <v>114</v>
      </c>
      <c r="D2031" s="2" t="s">
        <v>5</v>
      </c>
      <c r="E2031" s="2" t="s">
        <v>57</v>
      </c>
      <c r="F2031" s="2" t="s">
        <v>4</v>
      </c>
      <c r="G2031" s="2" t="s">
        <v>53</v>
      </c>
      <c r="H2031" s="2">
        <v>3</v>
      </c>
      <c r="I2031" s="2">
        <v>48</v>
      </c>
      <c r="J2031" s="2" t="s">
        <v>90</v>
      </c>
      <c r="K2031" s="2" t="s">
        <v>30</v>
      </c>
      <c r="L2031" s="2" t="s">
        <v>11</v>
      </c>
      <c r="M2031" s="2">
        <v>1</v>
      </c>
      <c r="N2031" s="2" t="s">
        <v>11</v>
      </c>
      <c r="O2031" s="2" t="s">
        <v>34</v>
      </c>
    </row>
    <row r="2032" spans="1:15" x14ac:dyDescent="0.35">
      <c r="A2032" s="4">
        <v>44310</v>
      </c>
      <c r="B2032" s="2" t="s">
        <v>18</v>
      </c>
      <c r="C2032" s="2" t="s">
        <v>114</v>
      </c>
      <c r="D2032" s="2" t="s">
        <v>5</v>
      </c>
      <c r="E2032" s="2" t="s">
        <v>57</v>
      </c>
      <c r="F2032" s="2" t="s">
        <v>4</v>
      </c>
      <c r="G2032" s="2" t="s">
        <v>53</v>
      </c>
      <c r="H2032" s="2">
        <v>3</v>
      </c>
      <c r="I2032" s="2">
        <v>49</v>
      </c>
      <c r="J2032" s="2" t="s">
        <v>90</v>
      </c>
      <c r="K2032" s="2" t="s">
        <v>30</v>
      </c>
      <c r="L2032" s="2" t="s">
        <v>12</v>
      </c>
      <c r="M2032" s="2">
        <v>1</v>
      </c>
      <c r="N2032" s="2" t="s">
        <v>11</v>
      </c>
      <c r="O2032" s="2" t="s">
        <v>35</v>
      </c>
    </row>
    <row r="2033" spans="1:15" x14ac:dyDescent="0.35">
      <c r="A2033" s="4">
        <v>44310</v>
      </c>
      <c r="B2033" s="2" t="s">
        <v>18</v>
      </c>
      <c r="C2033" s="2" t="s">
        <v>114</v>
      </c>
      <c r="D2033" s="2" t="s">
        <v>5</v>
      </c>
      <c r="E2033" s="2" t="s">
        <v>57</v>
      </c>
      <c r="F2033" s="2" t="s">
        <v>4</v>
      </c>
      <c r="G2033" s="2" t="s">
        <v>53</v>
      </c>
      <c r="H2033" s="2">
        <v>3</v>
      </c>
      <c r="I2033" s="2">
        <v>50</v>
      </c>
      <c r="J2033" s="2" t="s">
        <v>90</v>
      </c>
      <c r="K2033" s="2" t="s">
        <v>30</v>
      </c>
      <c r="L2033" s="2" t="s">
        <v>12</v>
      </c>
      <c r="M2033" s="2">
        <v>1</v>
      </c>
      <c r="N2033" s="2" t="s">
        <v>12</v>
      </c>
      <c r="O2033" s="2" t="s">
        <v>35</v>
      </c>
    </row>
    <row r="2034" spans="1:15" x14ac:dyDescent="0.35">
      <c r="A2034" s="4">
        <v>44310</v>
      </c>
      <c r="B2034" s="2" t="s">
        <v>18</v>
      </c>
      <c r="C2034" s="2" t="s">
        <v>114</v>
      </c>
      <c r="D2034" s="2" t="s">
        <v>5</v>
      </c>
      <c r="E2034" s="2" t="s">
        <v>57</v>
      </c>
      <c r="F2034" s="2" t="s">
        <v>4</v>
      </c>
      <c r="G2034" s="2" t="s">
        <v>53</v>
      </c>
      <c r="H2034" s="2">
        <v>3</v>
      </c>
      <c r="I2034" s="2">
        <v>51</v>
      </c>
      <c r="J2034" s="2" t="s">
        <v>90</v>
      </c>
      <c r="K2034" s="2" t="s">
        <v>30</v>
      </c>
      <c r="L2034" s="2" t="s">
        <v>12</v>
      </c>
      <c r="M2034" s="2">
        <v>2</v>
      </c>
      <c r="N2034" s="2" t="s">
        <v>11</v>
      </c>
      <c r="O2034" s="2" t="s">
        <v>34</v>
      </c>
    </row>
    <row r="2035" spans="1:15" x14ac:dyDescent="0.35">
      <c r="A2035" s="4">
        <v>44310</v>
      </c>
      <c r="B2035" s="2" t="s">
        <v>18</v>
      </c>
      <c r="C2035" s="2" t="s">
        <v>114</v>
      </c>
      <c r="D2035" s="2" t="s">
        <v>5</v>
      </c>
      <c r="E2035" s="2" t="s">
        <v>57</v>
      </c>
      <c r="F2035" s="2" t="s">
        <v>4</v>
      </c>
      <c r="G2035" s="2" t="s">
        <v>53</v>
      </c>
      <c r="H2035" s="2">
        <v>3</v>
      </c>
      <c r="I2035" s="2">
        <v>52</v>
      </c>
      <c r="J2035" s="2" t="s">
        <v>90</v>
      </c>
      <c r="K2035" s="2" t="s">
        <v>30</v>
      </c>
      <c r="L2035" s="2" t="s">
        <v>12</v>
      </c>
      <c r="M2035" s="2">
        <v>2</v>
      </c>
      <c r="N2035" s="2" t="s">
        <v>11</v>
      </c>
      <c r="O2035" s="2" t="s">
        <v>35</v>
      </c>
    </row>
    <row r="2036" spans="1:15" x14ac:dyDescent="0.35">
      <c r="A2036" s="4">
        <v>44310</v>
      </c>
      <c r="B2036" s="2" t="s">
        <v>18</v>
      </c>
      <c r="C2036" s="2" t="s">
        <v>114</v>
      </c>
      <c r="D2036" s="2" t="s">
        <v>5</v>
      </c>
      <c r="E2036" s="2" t="s">
        <v>57</v>
      </c>
      <c r="F2036" s="2" t="s">
        <v>4</v>
      </c>
      <c r="G2036" s="2" t="s">
        <v>53</v>
      </c>
      <c r="H2036" s="2">
        <v>3</v>
      </c>
      <c r="I2036" s="2">
        <v>53</v>
      </c>
      <c r="J2036" s="2" t="s">
        <v>90</v>
      </c>
      <c r="K2036" s="2" t="s">
        <v>30</v>
      </c>
      <c r="L2036" s="2" t="s">
        <v>11</v>
      </c>
      <c r="M2036" s="2">
        <v>2</v>
      </c>
      <c r="N2036" s="2" t="s">
        <v>11</v>
      </c>
      <c r="O2036" s="2" t="s">
        <v>33</v>
      </c>
    </row>
    <row r="2037" spans="1:15" x14ac:dyDescent="0.35">
      <c r="A2037" s="4">
        <v>44310</v>
      </c>
      <c r="B2037" s="2" t="s">
        <v>18</v>
      </c>
      <c r="C2037" s="2" t="s">
        <v>114</v>
      </c>
      <c r="D2037" s="2" t="s">
        <v>5</v>
      </c>
      <c r="E2037" s="2" t="s">
        <v>57</v>
      </c>
      <c r="F2037" s="2" t="s">
        <v>4</v>
      </c>
      <c r="G2037" s="2" t="s">
        <v>53</v>
      </c>
      <c r="H2037" s="2">
        <v>3</v>
      </c>
      <c r="I2037" s="2">
        <v>54</v>
      </c>
      <c r="J2037" s="2" t="s">
        <v>90</v>
      </c>
      <c r="K2037" s="2" t="s">
        <v>30</v>
      </c>
      <c r="L2037" s="2" t="s">
        <v>11</v>
      </c>
      <c r="M2037" s="2">
        <v>2</v>
      </c>
      <c r="N2037" s="2" t="s">
        <v>12</v>
      </c>
      <c r="O2037" s="2" t="s">
        <v>33</v>
      </c>
    </row>
    <row r="2038" spans="1:15" hidden="1" x14ac:dyDescent="0.35">
      <c r="A2038" s="4">
        <v>44310</v>
      </c>
      <c r="B2038" s="2" t="s">
        <v>18</v>
      </c>
      <c r="C2038" s="2" t="s">
        <v>114</v>
      </c>
      <c r="D2038" s="2" t="s">
        <v>5</v>
      </c>
      <c r="E2038" s="2" t="s">
        <v>57</v>
      </c>
      <c r="F2038" s="2" t="s">
        <v>4</v>
      </c>
      <c r="G2038" s="2" t="s">
        <v>53</v>
      </c>
      <c r="H2038" s="2">
        <v>3</v>
      </c>
      <c r="I2038" s="2">
        <v>55</v>
      </c>
      <c r="J2038" s="2" t="s">
        <v>90</v>
      </c>
      <c r="K2038" s="2" t="s">
        <v>30</v>
      </c>
      <c r="L2038" s="2" t="s">
        <v>11</v>
      </c>
      <c r="M2038" s="2">
        <v>2</v>
      </c>
      <c r="N2038" s="2" t="s">
        <v>40</v>
      </c>
      <c r="O2038" s="2" t="s">
        <v>40</v>
      </c>
    </row>
    <row r="2039" spans="1:15" x14ac:dyDescent="0.35">
      <c r="A2039" s="4">
        <v>44310</v>
      </c>
      <c r="B2039" s="2" t="s">
        <v>18</v>
      </c>
      <c r="C2039" s="2" t="s">
        <v>114</v>
      </c>
      <c r="D2039" s="2" t="s">
        <v>5</v>
      </c>
      <c r="E2039" s="2" t="s">
        <v>57</v>
      </c>
      <c r="F2039" s="2" t="s">
        <v>4</v>
      </c>
      <c r="G2039" s="2" t="s">
        <v>53</v>
      </c>
      <c r="H2039" s="2">
        <v>3</v>
      </c>
      <c r="I2039" s="2">
        <v>56</v>
      </c>
      <c r="J2039" s="2" t="s">
        <v>90</v>
      </c>
      <c r="K2039" s="2" t="s">
        <v>30</v>
      </c>
      <c r="L2039" s="2" t="s">
        <v>11</v>
      </c>
      <c r="M2039" s="2">
        <v>1</v>
      </c>
      <c r="N2039" s="2" t="s">
        <v>11</v>
      </c>
      <c r="O2039" s="2" t="s">
        <v>33</v>
      </c>
    </row>
    <row r="2040" spans="1:15" x14ac:dyDescent="0.35">
      <c r="A2040" s="4">
        <v>44310</v>
      </c>
      <c r="B2040" s="2" t="s">
        <v>18</v>
      </c>
      <c r="C2040" s="2" t="s">
        <v>114</v>
      </c>
      <c r="D2040" s="2" t="s">
        <v>5</v>
      </c>
      <c r="E2040" s="2" t="s">
        <v>57</v>
      </c>
      <c r="F2040" s="2" t="s">
        <v>4</v>
      </c>
      <c r="G2040" s="2" t="s">
        <v>53</v>
      </c>
      <c r="H2040" s="2">
        <v>3</v>
      </c>
      <c r="I2040" s="2">
        <v>57</v>
      </c>
      <c r="J2040" s="2" t="s">
        <v>90</v>
      </c>
      <c r="K2040" s="2" t="s">
        <v>30</v>
      </c>
      <c r="L2040" s="2" t="s">
        <v>11</v>
      </c>
      <c r="M2040" s="2">
        <v>2</v>
      </c>
      <c r="N2040" s="2" t="s">
        <v>12</v>
      </c>
      <c r="O2040" s="2" t="s">
        <v>34</v>
      </c>
    </row>
    <row r="2041" spans="1:15" x14ac:dyDescent="0.35">
      <c r="A2041" s="4">
        <v>44310</v>
      </c>
      <c r="B2041" s="2" t="s">
        <v>18</v>
      </c>
      <c r="C2041" s="2" t="s">
        <v>114</v>
      </c>
      <c r="D2041" s="2" t="s">
        <v>5</v>
      </c>
      <c r="E2041" s="2" t="s">
        <v>57</v>
      </c>
      <c r="F2041" s="2" t="s">
        <v>4</v>
      </c>
      <c r="G2041" s="2" t="s">
        <v>53</v>
      </c>
      <c r="H2041" s="2">
        <v>3</v>
      </c>
      <c r="I2041" s="2">
        <v>58</v>
      </c>
      <c r="J2041" s="2" t="s">
        <v>90</v>
      </c>
      <c r="K2041" s="2" t="s">
        <v>30</v>
      </c>
      <c r="L2041" s="2" t="s">
        <v>12</v>
      </c>
      <c r="M2041" s="2">
        <v>1</v>
      </c>
      <c r="N2041" s="2" t="s">
        <v>12</v>
      </c>
      <c r="O2041" s="2" t="s">
        <v>35</v>
      </c>
    </row>
    <row r="2042" spans="1:15" hidden="1" x14ac:dyDescent="0.35">
      <c r="A2042" s="4">
        <v>44310</v>
      </c>
      <c r="B2042" s="2" t="s">
        <v>18</v>
      </c>
      <c r="C2042" s="2" t="s">
        <v>114</v>
      </c>
      <c r="D2042" s="2" t="s">
        <v>5</v>
      </c>
      <c r="E2042" s="2" t="s">
        <v>57</v>
      </c>
      <c r="F2042" s="2" t="s">
        <v>4</v>
      </c>
      <c r="G2042" s="2" t="s">
        <v>53</v>
      </c>
      <c r="H2042" s="2">
        <v>3</v>
      </c>
      <c r="I2042" s="2">
        <v>59</v>
      </c>
      <c r="J2042" s="2" t="s">
        <v>90</v>
      </c>
      <c r="K2042" s="2" t="s">
        <v>30</v>
      </c>
      <c r="L2042" s="2" t="s">
        <v>12</v>
      </c>
      <c r="M2042" s="2">
        <v>1</v>
      </c>
      <c r="N2042" s="2" t="s">
        <v>40</v>
      </c>
      <c r="O2042" s="2" t="s">
        <v>40</v>
      </c>
    </row>
    <row r="2043" spans="1:15" x14ac:dyDescent="0.35">
      <c r="A2043" s="4">
        <v>44310</v>
      </c>
      <c r="B2043" s="2" t="s">
        <v>18</v>
      </c>
      <c r="C2043" s="2" t="s">
        <v>114</v>
      </c>
      <c r="D2043" s="2" t="s">
        <v>5</v>
      </c>
      <c r="E2043" s="2" t="s">
        <v>57</v>
      </c>
      <c r="F2043" s="2" t="s">
        <v>4</v>
      </c>
      <c r="G2043" s="2" t="s">
        <v>53</v>
      </c>
      <c r="H2043" s="2">
        <v>3</v>
      </c>
      <c r="I2043" s="2">
        <v>60</v>
      </c>
      <c r="J2043" s="2" t="s">
        <v>90</v>
      </c>
      <c r="K2043" s="2" t="s">
        <v>30</v>
      </c>
      <c r="L2043" s="2" t="s">
        <v>12</v>
      </c>
      <c r="M2043" s="2">
        <v>1</v>
      </c>
      <c r="N2043" s="2" t="s">
        <v>12</v>
      </c>
      <c r="O2043" s="2" t="s">
        <v>34</v>
      </c>
    </row>
    <row r="2044" spans="1:15" x14ac:dyDescent="0.35">
      <c r="A2044" s="4">
        <v>44310</v>
      </c>
      <c r="B2044" s="2" t="s">
        <v>18</v>
      </c>
      <c r="C2044" s="2" t="s">
        <v>114</v>
      </c>
      <c r="D2044" s="2" t="s">
        <v>5</v>
      </c>
      <c r="E2044" s="2" t="s">
        <v>57</v>
      </c>
      <c r="F2044" s="2" t="s">
        <v>4</v>
      </c>
      <c r="G2044" s="2" t="s">
        <v>53</v>
      </c>
      <c r="H2044" s="2">
        <v>3</v>
      </c>
      <c r="I2044" s="2">
        <v>61</v>
      </c>
      <c r="J2044" s="2" t="s">
        <v>90</v>
      </c>
      <c r="K2044" s="2" t="s">
        <v>30</v>
      </c>
      <c r="L2044" s="2" t="s">
        <v>12</v>
      </c>
      <c r="M2044" s="2">
        <v>1</v>
      </c>
      <c r="N2044" s="2" t="s">
        <v>12</v>
      </c>
      <c r="O2044" s="2" t="s">
        <v>33</v>
      </c>
    </row>
    <row r="2045" spans="1:15" x14ac:dyDescent="0.35">
      <c r="A2045" s="4">
        <v>44310</v>
      </c>
      <c r="B2045" s="2" t="s">
        <v>18</v>
      </c>
      <c r="C2045" s="2" t="s">
        <v>114</v>
      </c>
      <c r="D2045" s="2" t="s">
        <v>5</v>
      </c>
      <c r="E2045" s="2" t="s">
        <v>57</v>
      </c>
      <c r="F2045" s="2" t="s">
        <v>4</v>
      </c>
      <c r="G2045" s="2" t="s">
        <v>53</v>
      </c>
      <c r="H2045" s="2">
        <v>3</v>
      </c>
      <c r="I2045" s="2">
        <v>62</v>
      </c>
      <c r="J2045" s="2" t="s">
        <v>90</v>
      </c>
      <c r="K2045" s="2" t="s">
        <v>30</v>
      </c>
      <c r="L2045" s="2" t="s">
        <v>12</v>
      </c>
      <c r="M2045" s="2">
        <v>1</v>
      </c>
      <c r="N2045" s="2" t="s">
        <v>12</v>
      </c>
      <c r="O2045" s="2" t="s">
        <v>35</v>
      </c>
    </row>
    <row r="2046" spans="1:15" x14ac:dyDescent="0.35">
      <c r="A2046" s="4">
        <v>44310</v>
      </c>
      <c r="B2046" s="2" t="s">
        <v>18</v>
      </c>
      <c r="C2046" s="2" t="s">
        <v>114</v>
      </c>
      <c r="D2046" s="2" t="s">
        <v>5</v>
      </c>
      <c r="E2046" s="2" t="s">
        <v>57</v>
      </c>
      <c r="F2046" s="2" t="s">
        <v>4</v>
      </c>
      <c r="G2046" s="2" t="s">
        <v>53</v>
      </c>
      <c r="H2046" s="2">
        <v>3</v>
      </c>
      <c r="I2046" s="2">
        <v>63</v>
      </c>
      <c r="J2046" s="2" t="s">
        <v>90</v>
      </c>
      <c r="K2046" s="2" t="s">
        <v>30</v>
      </c>
      <c r="L2046" s="2" t="s">
        <v>11</v>
      </c>
      <c r="M2046" s="2">
        <v>1</v>
      </c>
      <c r="N2046" s="2" t="s">
        <v>11</v>
      </c>
      <c r="O2046" s="2" t="s">
        <v>33</v>
      </c>
    </row>
    <row r="2047" spans="1:15" x14ac:dyDescent="0.35">
      <c r="A2047" s="4">
        <v>44310</v>
      </c>
      <c r="B2047" s="2" t="s">
        <v>18</v>
      </c>
      <c r="C2047" s="2" t="s">
        <v>114</v>
      </c>
      <c r="D2047" s="2" t="s">
        <v>5</v>
      </c>
      <c r="E2047" s="2" t="s">
        <v>57</v>
      </c>
      <c r="F2047" s="2" t="s">
        <v>4</v>
      </c>
      <c r="G2047" s="2" t="s">
        <v>53</v>
      </c>
      <c r="H2047" s="2">
        <v>3</v>
      </c>
      <c r="I2047" s="2">
        <v>64</v>
      </c>
      <c r="J2047" s="2" t="s">
        <v>90</v>
      </c>
      <c r="K2047" s="2" t="s">
        <v>30</v>
      </c>
      <c r="L2047" s="2" t="s">
        <v>11</v>
      </c>
      <c r="M2047" s="2">
        <v>2</v>
      </c>
      <c r="N2047" s="2" t="s">
        <v>12</v>
      </c>
      <c r="O2047" s="2" t="s">
        <v>33</v>
      </c>
    </row>
    <row r="2048" spans="1:15" x14ac:dyDescent="0.35">
      <c r="A2048" s="4">
        <v>44310</v>
      </c>
      <c r="B2048" s="2" t="s">
        <v>18</v>
      </c>
      <c r="C2048" s="2" t="s">
        <v>114</v>
      </c>
      <c r="D2048" s="2" t="s">
        <v>5</v>
      </c>
      <c r="E2048" s="2" t="s">
        <v>57</v>
      </c>
      <c r="F2048" s="2" t="s">
        <v>4</v>
      </c>
      <c r="G2048" s="2" t="s">
        <v>53</v>
      </c>
      <c r="H2048" s="2">
        <v>3</v>
      </c>
      <c r="I2048" s="2">
        <v>65</v>
      </c>
      <c r="J2048" s="2" t="s">
        <v>90</v>
      </c>
      <c r="K2048" s="2" t="s">
        <v>30</v>
      </c>
      <c r="L2048" s="2" t="s">
        <v>11</v>
      </c>
      <c r="M2048" s="2">
        <v>2</v>
      </c>
      <c r="N2048" s="2" t="s">
        <v>12</v>
      </c>
      <c r="O2048" s="2" t="s">
        <v>35</v>
      </c>
    </row>
  </sheetData>
  <sheetProtection selectLockedCells="1"/>
  <conditionalFormatting sqref="P70:P9999">
    <cfRule type="containsText" dxfId="5" priority="2" operator="containsText" text="Good">
      <formula>NOT(ISERROR(SEARCH("Good",P70)))</formula>
    </cfRule>
    <cfRule type="containsText" dxfId="4" priority="3" operator="containsText" text="Something">
      <formula>NOT(ISERROR(SEARCH("Something",P70)))</formula>
    </cfRule>
  </conditionalFormatting>
  <dataValidations count="35">
    <dataValidation type="whole" allowBlank="1" showInputMessage="1" showErrorMessage="1" sqref="H2 H71:H113 H152:H264 H306:H500 H569:H629 H724:H2048" xr:uid="{18DAA7B3-784D-4449-AFFB-7A95AE53477C}">
      <formula1>1</formula1>
      <formula2>3</formula2>
    </dataValidation>
    <dataValidation type="list" allowBlank="1" showDropDown="1" showInputMessage="1" showErrorMessage="1" sqref="O152:O264 O306:O500" xr:uid="{E18A66C5-69B6-40F3-A252-2B4C30F17C08}">
      <formula1>$P$1:$P$12</formula1>
    </dataValidation>
    <dataValidation type="list" allowBlank="1" showDropDown="1" showInputMessage="1" showErrorMessage="1" sqref="O71:O113" xr:uid="{ADE06A8F-A24B-41F9-873D-5E874F37EC78}">
      <formula1>#REF!</formula1>
    </dataValidation>
    <dataValidation type="list" allowBlank="1" showInputMessage="1" showErrorMessage="1" sqref="D71:D113 G71:G113 M152:M264 M306:M500" xr:uid="{20C59CA2-4339-45E9-A536-7DA9956C9BFE}">
      <formula1>#REF!</formula1>
    </dataValidation>
    <dataValidation type="list" allowBlank="1" showDropDown="1" showInputMessage="1" showErrorMessage="1" sqref="O2:O70" xr:uid="{20A86F9E-F827-48B1-9809-7C98EC7FA8FD}">
      <formula1>#REF!</formula1>
    </dataValidation>
    <dataValidation type="list" allowBlank="1" showInputMessage="1" showErrorMessage="1" sqref="E2:E70" xr:uid="{8424CD86-D1D2-4838-A504-ADC92AD1EF1E}">
      <formula1>#REF!</formula1>
    </dataValidation>
    <dataValidation type="list" allowBlank="1" showInputMessage="1" showErrorMessage="1" sqref="D2:D70" xr:uid="{0A29045F-D344-4AFE-A299-27F0DCA87FBD}">
      <formula1>#REF!</formula1>
    </dataValidation>
    <dataValidation type="list" allowBlank="1" showInputMessage="1" showErrorMessage="1" sqref="F2:F70" xr:uid="{2CB317D0-6009-4F10-8146-EB236F5BC1ED}">
      <formula1>#REF!</formula1>
    </dataValidation>
    <dataValidation type="list" allowBlank="1" showInputMessage="1" showErrorMessage="1" sqref="G2:G70 D132:D629 D724:D2048" xr:uid="{ED9A2094-1FC0-47CD-8BCE-87CFABA23047}">
      <formula1>#REF!</formula1>
    </dataValidation>
    <dataValidation type="list" allowBlank="1" showInputMessage="1" showErrorMessage="1" sqref="M2:M70 N569:N629 N724:N1685 N1709:N2048" xr:uid="{D7B93206-2DFB-49BD-8BCB-0ACB7961AFFD}">
      <formula1>#REF!</formula1>
    </dataValidation>
    <dataValidation type="list" allowBlank="1" showInputMessage="1" showErrorMessage="1" sqref="N2:N70 E306:E500 E152:E264" xr:uid="{FB731DDF-A456-409E-A5D1-E3128697EB2E}">
      <formula1>#REF!</formula1>
    </dataValidation>
    <dataValidation type="list" allowBlank="1" showInputMessage="1" showErrorMessage="1" sqref="L2:L70" xr:uid="{3CFA9403-04A8-4DFA-B66F-FA807F8C0511}">
      <formula1>#REF!</formula1>
    </dataValidation>
    <dataValidation type="list" allowBlank="1" showInputMessage="1" showErrorMessage="1" sqref="L71:L113" xr:uid="{46CC285E-F15F-4AB8-B3AC-31F9A52897AF}">
      <formula1>#REF!</formula1>
    </dataValidation>
    <dataValidation type="list" allowBlank="1" showInputMessage="1" showErrorMessage="1" sqref="N71:N113" xr:uid="{A666FBE3-FC9D-4D9F-A320-437E5FE28DB1}">
      <formula1>#REF!</formula1>
    </dataValidation>
    <dataValidation type="list" allowBlank="1" showInputMessage="1" showErrorMessage="1" sqref="M71:M113" xr:uid="{EDE82DFB-A273-4BDB-B1FC-6FC7C7DB65E7}">
      <formula1>#REF!</formula1>
    </dataValidation>
    <dataValidation type="list" allowBlank="1" showInputMessage="1" showErrorMessage="1" sqref="F71:F113" xr:uid="{0C1A545E-9C9D-41EB-ABC5-E5A8678ECA84}">
      <formula1>#REF!</formula1>
    </dataValidation>
    <dataValidation type="list" allowBlank="1" showInputMessage="1" showErrorMessage="1" sqref="E71:E113" xr:uid="{A91AB3C8-92F1-492A-8E6A-2107EE165A5B}">
      <formula1>#REF!</formula1>
    </dataValidation>
    <dataValidation type="list" allowBlank="1" showInputMessage="1" showErrorMessage="1" sqref="F114:F133" xr:uid="{C65B1844-3969-4906-A7CC-F7880FC3B393}">
      <formula1>#REF!</formula1>
    </dataValidation>
    <dataValidation type="list" allowBlank="1" showInputMessage="1" showErrorMessage="1" sqref="L152:L264 L306:L500" xr:uid="{BEEF8E15-62CD-4F30-94BC-350AA8278673}">
      <formula1>#REF!</formula1>
    </dataValidation>
    <dataValidation type="list" allowBlank="1" showInputMessage="1" showErrorMessage="1" sqref="N152:N264 N306:N500" xr:uid="{F10BD98F-E96D-4127-B657-EF3FC337EE09}">
      <formula1>#REF!</formula1>
    </dataValidation>
    <dataValidation type="list" allowBlank="1" showInputMessage="1" showErrorMessage="1" sqref="G152:G264 G306:G500" xr:uid="{9FBB5256-74A4-4C3A-ADE9-447FA0E106EF}">
      <formula1>#REF!</formula1>
    </dataValidation>
    <dataValidation type="list" allowBlank="1" showInputMessage="1" showErrorMessage="1" sqref="F152:F264 F306:F500" xr:uid="{DC129477-4403-4F00-9E2C-C08F07DF5528}">
      <formula1>#REF!</formula1>
    </dataValidation>
    <dataValidation type="list" allowBlank="1" showInputMessage="1" showErrorMessage="1" sqref="F265:F284" xr:uid="{587674CD-8048-439A-A1A1-BC24FF43E1C1}">
      <formula1>#REF!</formula1>
    </dataValidation>
    <dataValidation type="list" allowBlank="1" showDropDown="1" showInputMessage="1" showErrorMessage="1" sqref="N501:N568" xr:uid="{97E816F5-2906-4D88-BB31-4225F2400B87}">
      <formula1>#REF!</formula1>
    </dataValidation>
    <dataValidation type="list" operator="equal" allowBlank="1" showDropDown="1" showInputMessage="1" showErrorMessage="1" sqref="M501:M568" xr:uid="{3E4C97D6-4AC2-44BA-A1F2-D15078D9247B}">
      <formula1>#REF!</formula1>
    </dataValidation>
    <dataValidation type="list" allowBlank="1" showDropDown="1" showInputMessage="1" showErrorMessage="1" sqref="L501:L568" xr:uid="{7AC6E062-D959-4D92-863C-70D7358019D4}">
      <formula1>#REF!</formula1>
    </dataValidation>
    <dataValidation type="list" allowBlank="1" showDropDown="1" showInputMessage="1" showErrorMessage="1" sqref="O501:O568" xr:uid="{99E5C602-EC37-4D5B-AFB4-1572F2AE43D2}">
      <formula1>#REF!</formula1>
    </dataValidation>
    <dataValidation type="list" allowBlank="1" showInputMessage="1" showErrorMessage="1" sqref="L569:L629 L724:L1685 L1709:L2048" xr:uid="{F0B4B0F5-50DA-4F8B-8771-6FEECA07E44A}">
      <formula1>#REF!</formula1>
    </dataValidation>
    <dataValidation type="list" allowBlank="1" showInputMessage="1" showErrorMessage="1" sqref="M569:M629 M724:M1685 M1709:M2048" xr:uid="{BE72327B-A7AD-4F93-B17F-C7C1C8F3DAD6}">
      <formula1>#REF!</formula1>
    </dataValidation>
    <dataValidation type="list" allowBlank="1" showInputMessage="1" showErrorMessage="1" sqref="G569:G629 G724:G2048" xr:uid="{26EFF891-DF41-4F55-AC81-9F4F68B40A51}">
      <formula1>#REF!</formula1>
    </dataValidation>
    <dataValidation type="list" allowBlank="1" showInputMessage="1" showErrorMessage="1" sqref="F569:F629 F724:F2048" xr:uid="{F4A8CD48-098E-4337-BADF-47E539FD20E4}">
      <formula1>#REF!</formula1>
    </dataValidation>
    <dataValidation type="list" allowBlank="1" showInputMessage="1" showErrorMessage="1" sqref="E569:E629 E724:E2048" xr:uid="{83D58D98-7F85-4156-8107-3C9DC9099A81}">
      <formula1>#REF!</formula1>
    </dataValidation>
    <dataValidation type="list" allowBlank="1" showDropDown="1" showInputMessage="1" showErrorMessage="1" sqref="O569:O629 O724:O1685 O1709:O2048" xr:uid="{BA5480FF-EA2D-4DCE-BA1F-0CF4075CC853}">
      <formula1>#REF!</formula1>
    </dataValidation>
    <dataValidation type="list" allowBlank="1" showInputMessage="1" showErrorMessage="1" sqref="F630:F645" xr:uid="{8EA4617F-CFAD-4611-9513-9AB9DC101167}">
      <formula1>#REF!</formula1>
    </dataValidation>
    <dataValidation type="list" allowBlank="1" showInputMessage="1" showErrorMessage="1" sqref="F687:F702" xr:uid="{19347757-583C-4512-9D63-8290B7AF9379}">
      <formula1>#REF!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A518-B4AE-4500-BE8A-CD01717BD638}">
  <dimension ref="A1:AB1445"/>
  <sheetViews>
    <sheetView zoomScale="55" zoomScaleNormal="55" workbookViewId="0">
      <selection activeCell="O5" sqref="O5"/>
    </sheetView>
  </sheetViews>
  <sheetFormatPr defaultRowHeight="14.5" x14ac:dyDescent="0.35"/>
  <cols>
    <col min="1" max="1" width="9.90625" bestFit="1" customWidth="1"/>
    <col min="2" max="2" width="11.1796875" customWidth="1"/>
    <col min="3" max="3" width="22.36328125" bestFit="1" customWidth="1"/>
    <col min="4" max="4" width="22.6328125" customWidth="1"/>
    <col min="5" max="5" width="13.08984375" bestFit="1" customWidth="1"/>
    <col min="6" max="6" width="10.90625" bestFit="1" customWidth="1"/>
    <col min="7" max="7" width="21.6328125" bestFit="1" customWidth="1"/>
    <col min="8" max="8" width="13.90625" bestFit="1" customWidth="1"/>
    <col min="9" max="9" width="15.6328125" bestFit="1" customWidth="1"/>
    <col min="10" max="10" width="17.81640625" bestFit="1" customWidth="1"/>
    <col min="11" max="11" width="16.453125" bestFit="1" customWidth="1"/>
    <col min="12" max="12" width="16.90625" bestFit="1" customWidth="1"/>
    <col min="13" max="13" width="9.08984375" bestFit="1" customWidth="1"/>
    <col min="14" max="14" width="20.1796875" bestFit="1" customWidth="1"/>
    <col min="15" max="15" width="12.36328125" bestFit="1" customWidth="1"/>
    <col min="18" max="19" width="61.90625" hidden="1" customWidth="1"/>
    <col min="20" max="20" width="17.7265625" bestFit="1" customWidth="1"/>
  </cols>
  <sheetData>
    <row r="1" spans="1:28" ht="24.5" customHeight="1" x14ac:dyDescent="0.35">
      <c r="A1" s="12" t="s">
        <v>0</v>
      </c>
      <c r="B1" s="13" t="s">
        <v>1</v>
      </c>
      <c r="C1" s="13" t="s">
        <v>6</v>
      </c>
      <c r="D1" s="13" t="s">
        <v>2</v>
      </c>
      <c r="E1" s="13" t="s">
        <v>68</v>
      </c>
      <c r="F1" s="13" t="s">
        <v>3</v>
      </c>
      <c r="G1" s="13" t="s">
        <v>27</v>
      </c>
      <c r="H1" s="13" t="s">
        <v>36</v>
      </c>
      <c r="I1" s="13" t="s">
        <v>44</v>
      </c>
      <c r="J1" s="13" t="s">
        <v>9</v>
      </c>
      <c r="K1" s="13" t="s">
        <v>10</v>
      </c>
      <c r="L1" s="13" t="s">
        <v>41</v>
      </c>
      <c r="M1" s="13" t="s">
        <v>38</v>
      </c>
      <c r="N1" s="13" t="s">
        <v>43</v>
      </c>
      <c r="O1" s="14" t="s">
        <v>32</v>
      </c>
    </row>
    <row r="2" spans="1:28" x14ac:dyDescent="0.35">
      <c r="A2" s="15">
        <v>44296</v>
      </c>
      <c r="B2" s="16" t="s">
        <v>18</v>
      </c>
      <c r="C2" s="16" t="s">
        <v>25</v>
      </c>
      <c r="D2" s="16" t="s">
        <v>5</v>
      </c>
      <c r="E2" s="16" t="s">
        <v>57</v>
      </c>
      <c r="F2" s="18" t="s">
        <v>4</v>
      </c>
      <c r="G2" s="16" t="s">
        <v>52</v>
      </c>
      <c r="H2" s="16">
        <v>1</v>
      </c>
      <c r="I2" s="16">
        <v>1</v>
      </c>
      <c r="J2" s="16" t="s">
        <v>81</v>
      </c>
      <c r="K2" s="16" t="s">
        <v>77</v>
      </c>
      <c r="L2" s="16" t="s">
        <v>12</v>
      </c>
      <c r="M2" s="16">
        <v>1</v>
      </c>
      <c r="N2" s="16" t="s">
        <v>40</v>
      </c>
      <c r="O2" s="17" t="s">
        <v>40</v>
      </c>
      <c r="R2" t="str">
        <f>CONCATENATE(C2,G2,J2,K2)</f>
        <v>Racalmas Challenger CupGroup StageMatyas OdnogaJulien Grondin</v>
      </c>
      <c r="S2" cm="1">
        <f t="array" ref="S2:S35">_xlfn.UNIQUE(R:R)</f>
        <v>0</v>
      </c>
      <c r="T2" t="str" cm="1">
        <f t="array" ref="T2:T20">_xlfn.UNIQUE(J2:J2000)</f>
        <v>Matyas Odnoga</v>
      </c>
      <c r="V2">
        <f>IF(L2=N2,1,0)</f>
        <v>0</v>
      </c>
      <c r="X2">
        <f>IF(AND(M2=1, L2=N2),1,0)</f>
        <v>0</v>
      </c>
      <c r="Y2">
        <f t="shared" ref="Y2:Y65" si="0">IF(AND(M2=1,L2&lt;&gt;N2,N2&lt;&gt;"E"),1,0)</f>
        <v>0</v>
      </c>
      <c r="AA2">
        <f>IF(AND(M2=2,L2=N2),1,0)</f>
        <v>0</v>
      </c>
      <c r="AB2">
        <f>IF(AND(M2=2,L2&lt;&gt;N2,N2&lt;&gt;"E"),1,0)</f>
        <v>0</v>
      </c>
    </row>
    <row r="3" spans="1:28" x14ac:dyDescent="0.35">
      <c r="A3" s="15">
        <v>44296</v>
      </c>
      <c r="B3" s="16" t="s">
        <v>18</v>
      </c>
      <c r="C3" s="16" t="s">
        <v>25</v>
      </c>
      <c r="D3" s="16" t="s">
        <v>5</v>
      </c>
      <c r="E3" s="16" t="s">
        <v>57</v>
      </c>
      <c r="F3" s="18" t="s">
        <v>4</v>
      </c>
      <c r="G3" s="16" t="s">
        <v>52</v>
      </c>
      <c r="H3" s="16">
        <v>1</v>
      </c>
      <c r="I3" s="16">
        <v>2</v>
      </c>
      <c r="J3" s="16" t="s">
        <v>81</v>
      </c>
      <c r="K3" s="16" t="s">
        <v>77</v>
      </c>
      <c r="L3" s="16" t="s">
        <v>12</v>
      </c>
      <c r="M3" s="16">
        <v>1</v>
      </c>
      <c r="N3" s="16" t="s">
        <v>12</v>
      </c>
      <c r="O3" s="17" t="s">
        <v>35</v>
      </c>
      <c r="R3" t="str">
        <f t="shared" ref="R3:R66" si="1">CONCATENATE(C3,G3,J3,K3)</f>
        <v>Racalmas Challenger CupGroup StageMatyas OdnogaJulien Grondin</v>
      </c>
      <c r="S3" t="str">
        <v>Racalmas Challenger CupGroup StageMatyas OdnogaJulien Grondin</v>
      </c>
      <c r="T3" t="str">
        <v>Csaba Banyik</v>
      </c>
      <c r="V3">
        <f t="shared" ref="V3:V66" si="2">IF(L3=N3,1,0)</f>
        <v>1</v>
      </c>
      <c r="X3">
        <f t="shared" ref="X3:X66" si="3">IF(AND(M3=1, L3=N3),1,0)</f>
        <v>1</v>
      </c>
      <c r="Y3">
        <f t="shared" si="0"/>
        <v>0</v>
      </c>
      <c r="AA3">
        <f t="shared" ref="AA3:AA66" si="4">IF(AND(M3=2,L3=N3),1,0)</f>
        <v>0</v>
      </c>
      <c r="AB3">
        <f t="shared" ref="AB3:AB66" si="5">IF(AND(M3=2,L3&lt;&gt;N3,N3&lt;&gt;"E"),1,0)</f>
        <v>0</v>
      </c>
    </row>
    <row r="4" spans="1:28" x14ac:dyDescent="0.35">
      <c r="A4" s="15">
        <v>44296</v>
      </c>
      <c r="B4" s="16" t="s">
        <v>18</v>
      </c>
      <c r="C4" s="16" t="s">
        <v>25</v>
      </c>
      <c r="D4" s="16" t="s">
        <v>5</v>
      </c>
      <c r="E4" s="16" t="s">
        <v>57</v>
      </c>
      <c r="F4" s="16" t="s">
        <v>4</v>
      </c>
      <c r="G4" s="16" t="s">
        <v>52</v>
      </c>
      <c r="H4" s="16">
        <v>1</v>
      </c>
      <c r="I4" s="16">
        <v>3</v>
      </c>
      <c r="J4" s="16" t="s">
        <v>81</v>
      </c>
      <c r="K4" s="16" t="s">
        <v>77</v>
      </c>
      <c r="L4" s="16" t="s">
        <v>12</v>
      </c>
      <c r="M4" s="16">
        <v>1</v>
      </c>
      <c r="N4" s="16" t="s">
        <v>12</v>
      </c>
      <c r="O4" s="17" t="s">
        <v>34</v>
      </c>
      <c r="R4" t="str">
        <f t="shared" si="1"/>
        <v>Racalmas Challenger CupGroup StageMatyas OdnogaJulien Grondin</v>
      </c>
      <c r="S4" t="str">
        <v>Racalmas Challenger CupGroup StageMatyas OdnogaBalazs Katz</v>
      </c>
      <c r="T4" t="str">
        <v>Zsombor Bene</v>
      </c>
      <c r="V4">
        <f t="shared" si="2"/>
        <v>1</v>
      </c>
      <c r="X4">
        <f t="shared" si="3"/>
        <v>1</v>
      </c>
      <c r="Y4">
        <f t="shared" si="0"/>
        <v>0</v>
      </c>
      <c r="AA4">
        <f t="shared" si="4"/>
        <v>0</v>
      </c>
      <c r="AB4">
        <f t="shared" si="5"/>
        <v>0</v>
      </c>
    </row>
    <row r="5" spans="1:28" x14ac:dyDescent="0.35">
      <c r="A5" s="15">
        <v>44296</v>
      </c>
      <c r="B5" s="16" t="s">
        <v>18</v>
      </c>
      <c r="C5" s="16" t="s">
        <v>25</v>
      </c>
      <c r="D5" s="16" t="s">
        <v>5</v>
      </c>
      <c r="E5" s="16" t="s">
        <v>57</v>
      </c>
      <c r="F5" s="16" t="s">
        <v>4</v>
      </c>
      <c r="G5" s="16" t="s">
        <v>52</v>
      </c>
      <c r="H5" s="16">
        <v>1</v>
      </c>
      <c r="I5" s="16">
        <v>4</v>
      </c>
      <c r="J5" s="16" t="s">
        <v>81</v>
      </c>
      <c r="K5" s="16" t="s">
        <v>77</v>
      </c>
      <c r="L5" s="16" t="s">
        <v>12</v>
      </c>
      <c r="M5" s="16">
        <v>2</v>
      </c>
      <c r="N5" s="16" t="s">
        <v>12</v>
      </c>
      <c r="O5" s="17" t="s">
        <v>33</v>
      </c>
      <c r="R5" t="str">
        <f t="shared" si="1"/>
        <v>Racalmas Challenger CupGroup StageMatyas OdnogaJulien Grondin</v>
      </c>
      <c r="S5" t="str">
        <v>Racalmas Challenger CupGroup StageCsaba BanyikAbel Hegedus</v>
      </c>
      <c r="T5" t="str">
        <v>Martin Csereklye</v>
      </c>
      <c r="V5">
        <f t="shared" si="2"/>
        <v>1</v>
      </c>
      <c r="X5">
        <f t="shared" si="3"/>
        <v>0</v>
      </c>
      <c r="Y5">
        <f t="shared" si="0"/>
        <v>0</v>
      </c>
      <c r="AA5">
        <f t="shared" si="4"/>
        <v>1</v>
      </c>
      <c r="AB5">
        <f t="shared" si="5"/>
        <v>0</v>
      </c>
    </row>
    <row r="6" spans="1:28" x14ac:dyDescent="0.35">
      <c r="A6" s="15">
        <v>44296</v>
      </c>
      <c r="B6" s="16" t="s">
        <v>18</v>
      </c>
      <c r="C6" s="16" t="s">
        <v>25</v>
      </c>
      <c r="D6" s="16" t="s">
        <v>5</v>
      </c>
      <c r="E6" s="16" t="s">
        <v>57</v>
      </c>
      <c r="F6" s="16" t="s">
        <v>4</v>
      </c>
      <c r="G6" s="16" t="s">
        <v>52</v>
      </c>
      <c r="H6" s="16">
        <v>1</v>
      </c>
      <c r="I6" s="16">
        <v>5</v>
      </c>
      <c r="J6" s="16" t="s">
        <v>81</v>
      </c>
      <c r="K6" s="16" t="s">
        <v>77</v>
      </c>
      <c r="L6" s="16" t="s">
        <v>12</v>
      </c>
      <c r="M6" s="16">
        <v>2</v>
      </c>
      <c r="N6" s="16" t="s">
        <v>11</v>
      </c>
      <c r="O6" s="17" t="s">
        <v>35</v>
      </c>
      <c r="R6" t="str">
        <f t="shared" si="1"/>
        <v>Racalmas Challenger CupGroup StageMatyas OdnogaJulien Grondin</v>
      </c>
      <c r="S6" t="str">
        <v>Racalmas Challenger CupGroup StageZsombor BeneZoltan Pal</v>
      </c>
      <c r="T6" t="str">
        <v>Lea Vasas</v>
      </c>
      <c r="V6">
        <f t="shared" si="2"/>
        <v>0</v>
      </c>
      <c r="X6">
        <f t="shared" si="3"/>
        <v>0</v>
      </c>
      <c r="Y6">
        <f t="shared" si="0"/>
        <v>0</v>
      </c>
      <c r="AA6">
        <f t="shared" si="4"/>
        <v>0</v>
      </c>
      <c r="AB6">
        <f t="shared" si="5"/>
        <v>1</v>
      </c>
    </row>
    <row r="7" spans="1:28" x14ac:dyDescent="0.35">
      <c r="A7" s="15">
        <v>44296</v>
      </c>
      <c r="B7" s="16" t="s">
        <v>18</v>
      </c>
      <c r="C7" s="16" t="s">
        <v>25</v>
      </c>
      <c r="D7" s="16" t="s">
        <v>5</v>
      </c>
      <c r="E7" s="16" t="s">
        <v>57</v>
      </c>
      <c r="F7" s="16" t="s">
        <v>4</v>
      </c>
      <c r="G7" s="16" t="s">
        <v>52</v>
      </c>
      <c r="H7" s="16">
        <v>1</v>
      </c>
      <c r="I7" s="16">
        <v>6</v>
      </c>
      <c r="J7" s="16" t="s">
        <v>81</v>
      </c>
      <c r="K7" s="16" t="s">
        <v>77</v>
      </c>
      <c r="L7" s="16" t="s">
        <v>11</v>
      </c>
      <c r="M7" s="16">
        <v>2</v>
      </c>
      <c r="N7" s="16" t="s">
        <v>11</v>
      </c>
      <c r="O7" s="17" t="s">
        <v>33</v>
      </c>
      <c r="R7" t="str">
        <f t="shared" si="1"/>
        <v>Racalmas Challenger CupGroup StageMatyas OdnogaJulien Grondin</v>
      </c>
      <c r="S7" t="str">
        <v>Racalmas Challenger CupGroup StageMartin CsereklyeJonatan Forro</v>
      </c>
      <c r="T7" t="str">
        <v>Zsanett Janicsek</v>
      </c>
      <c r="V7">
        <f t="shared" si="2"/>
        <v>1</v>
      </c>
      <c r="X7">
        <f t="shared" si="3"/>
        <v>0</v>
      </c>
      <c r="Y7">
        <f t="shared" si="0"/>
        <v>0</v>
      </c>
      <c r="AA7">
        <f t="shared" si="4"/>
        <v>1</v>
      </c>
      <c r="AB7">
        <f t="shared" si="5"/>
        <v>0</v>
      </c>
    </row>
    <row r="8" spans="1:28" x14ac:dyDescent="0.35">
      <c r="A8" s="15">
        <v>44296</v>
      </c>
      <c r="B8" s="16" t="s">
        <v>18</v>
      </c>
      <c r="C8" s="16" t="s">
        <v>25</v>
      </c>
      <c r="D8" s="16" t="s">
        <v>5</v>
      </c>
      <c r="E8" s="16" t="s">
        <v>57</v>
      </c>
      <c r="F8" s="16" t="s">
        <v>4</v>
      </c>
      <c r="G8" s="16" t="s">
        <v>52</v>
      </c>
      <c r="H8" s="16">
        <v>1</v>
      </c>
      <c r="I8" s="16">
        <v>7</v>
      </c>
      <c r="J8" s="16" t="s">
        <v>81</v>
      </c>
      <c r="K8" s="16" t="s">
        <v>77</v>
      </c>
      <c r="L8" s="16" t="s">
        <v>11</v>
      </c>
      <c r="M8" s="16">
        <v>1</v>
      </c>
      <c r="N8" s="16" t="s">
        <v>12</v>
      </c>
      <c r="O8" s="17" t="s">
        <v>33</v>
      </c>
      <c r="R8" t="str">
        <f t="shared" si="1"/>
        <v>Racalmas Challenger CupGroup StageMatyas OdnogaJulien Grondin</v>
      </c>
      <c r="S8" t="str">
        <v>Racalmas Challenger CupGroup StageLea VasasPatrik Szatmari</v>
      </c>
      <c r="T8" t="str">
        <v>Bence Forgacs</v>
      </c>
      <c r="V8">
        <f t="shared" si="2"/>
        <v>0</v>
      </c>
      <c r="X8">
        <f t="shared" si="3"/>
        <v>0</v>
      </c>
      <c r="Y8">
        <f>IF(AND(M8=1,L8&lt;&gt;N8,N8&lt;&gt;"E"),1,0)</f>
        <v>1</v>
      </c>
      <c r="AA8">
        <f t="shared" si="4"/>
        <v>0</v>
      </c>
      <c r="AB8">
        <f t="shared" si="5"/>
        <v>0</v>
      </c>
    </row>
    <row r="9" spans="1:28" x14ac:dyDescent="0.35">
      <c r="A9" s="15">
        <v>44296</v>
      </c>
      <c r="B9" s="16" t="s">
        <v>18</v>
      </c>
      <c r="C9" s="16" t="s">
        <v>25</v>
      </c>
      <c r="D9" s="16" t="s">
        <v>5</v>
      </c>
      <c r="E9" s="16" t="s">
        <v>57</v>
      </c>
      <c r="F9" s="16" t="s">
        <v>4</v>
      </c>
      <c r="G9" s="16" t="s">
        <v>52</v>
      </c>
      <c r="H9" s="16">
        <v>1</v>
      </c>
      <c r="I9" s="16">
        <v>8</v>
      </c>
      <c r="J9" s="16" t="s">
        <v>81</v>
      </c>
      <c r="K9" s="16" t="s">
        <v>77</v>
      </c>
      <c r="L9" s="16" t="s">
        <v>11</v>
      </c>
      <c r="M9" s="16">
        <v>2</v>
      </c>
      <c r="N9" s="16" t="s">
        <v>12</v>
      </c>
      <c r="O9" s="17" t="s">
        <v>35</v>
      </c>
      <c r="R9" t="str">
        <f t="shared" si="1"/>
        <v>Racalmas Challenger CupGroup StageMatyas OdnogaJulien Grondin</v>
      </c>
      <c r="S9" t="str">
        <v>Racalmas Challenger CupGroup StageZsanett JanicsekMartin Csereklye</v>
      </c>
      <c r="T9" t="str">
        <v>Adam Blazsovics</v>
      </c>
      <c r="V9">
        <f t="shared" si="2"/>
        <v>0</v>
      </c>
      <c r="X9">
        <f t="shared" si="3"/>
        <v>0</v>
      </c>
      <c r="Y9">
        <f t="shared" si="0"/>
        <v>0</v>
      </c>
      <c r="AA9">
        <f t="shared" si="4"/>
        <v>0</v>
      </c>
      <c r="AB9">
        <f t="shared" si="5"/>
        <v>1</v>
      </c>
    </row>
    <row r="10" spans="1:28" x14ac:dyDescent="0.35">
      <c r="A10" s="15">
        <v>44296</v>
      </c>
      <c r="B10" s="16" t="s">
        <v>18</v>
      </c>
      <c r="C10" s="16" t="s">
        <v>25</v>
      </c>
      <c r="D10" s="16" t="s">
        <v>5</v>
      </c>
      <c r="E10" s="16" t="s">
        <v>57</v>
      </c>
      <c r="F10" s="16" t="s">
        <v>4</v>
      </c>
      <c r="G10" s="16" t="s">
        <v>52</v>
      </c>
      <c r="H10" s="16">
        <v>1</v>
      </c>
      <c r="I10" s="16">
        <v>9</v>
      </c>
      <c r="J10" s="16" t="s">
        <v>81</v>
      </c>
      <c r="K10" s="16" t="s">
        <v>77</v>
      </c>
      <c r="L10" s="16" t="s">
        <v>11</v>
      </c>
      <c r="M10" s="16">
        <v>2</v>
      </c>
      <c r="N10" s="16" t="s">
        <v>11</v>
      </c>
      <c r="O10" s="17" t="s">
        <v>33</v>
      </c>
      <c r="R10" t="str">
        <f t="shared" si="1"/>
        <v>Racalmas Challenger CupGroup StageMatyas OdnogaJulien Grondin</v>
      </c>
      <c r="S10" t="str">
        <v>Racalmas Challenger CupGroup StageZsombor BeneApor Gyorgydeak</v>
      </c>
      <c r="T10" t="str">
        <v>Yassine Sahli</v>
      </c>
      <c r="V10">
        <f t="shared" si="2"/>
        <v>1</v>
      </c>
      <c r="X10">
        <f t="shared" si="3"/>
        <v>0</v>
      </c>
      <c r="Y10">
        <f t="shared" si="0"/>
        <v>0</v>
      </c>
      <c r="AA10">
        <f t="shared" si="4"/>
        <v>1</v>
      </c>
      <c r="AB10">
        <f t="shared" si="5"/>
        <v>0</v>
      </c>
    </row>
    <row r="11" spans="1:28" x14ac:dyDescent="0.35">
      <c r="A11" s="15">
        <v>44296</v>
      </c>
      <c r="B11" s="16" t="s">
        <v>18</v>
      </c>
      <c r="C11" s="16" t="s">
        <v>25</v>
      </c>
      <c r="D11" s="16" t="s">
        <v>5</v>
      </c>
      <c r="E11" s="16" t="s">
        <v>57</v>
      </c>
      <c r="F11" s="16" t="s">
        <v>4</v>
      </c>
      <c r="G11" s="16" t="s">
        <v>52</v>
      </c>
      <c r="H11" s="16">
        <v>1</v>
      </c>
      <c r="I11" s="16">
        <v>10</v>
      </c>
      <c r="J11" s="16" t="s">
        <v>81</v>
      </c>
      <c r="K11" s="16" t="s">
        <v>77</v>
      </c>
      <c r="L11" s="16" t="s">
        <v>12</v>
      </c>
      <c r="M11" s="16">
        <v>2</v>
      </c>
      <c r="N11" s="16" t="s">
        <v>12</v>
      </c>
      <c r="O11" s="17" t="s">
        <v>33</v>
      </c>
      <c r="R11" t="str">
        <f t="shared" si="1"/>
        <v>Racalmas Challenger CupGroup StageMatyas OdnogaJulien Grondin</v>
      </c>
      <c r="S11" t="str">
        <v>Racalmas Challenger CupLast 16Martin CsereklyeZalan Szegedi</v>
      </c>
      <c r="T11" t="str">
        <v>Konrad Nowicki</v>
      </c>
      <c r="V11">
        <f t="shared" si="2"/>
        <v>1</v>
      </c>
      <c r="X11">
        <f t="shared" si="3"/>
        <v>0</v>
      </c>
      <c r="Y11">
        <f t="shared" si="0"/>
        <v>0</v>
      </c>
      <c r="AA11">
        <f t="shared" si="4"/>
        <v>1</v>
      </c>
      <c r="AB11">
        <f t="shared" si="5"/>
        <v>0</v>
      </c>
    </row>
    <row r="12" spans="1:28" x14ac:dyDescent="0.35">
      <c r="A12" s="15">
        <v>44296</v>
      </c>
      <c r="B12" s="16" t="s">
        <v>18</v>
      </c>
      <c r="C12" s="16" t="s">
        <v>25</v>
      </c>
      <c r="D12" s="16" t="s">
        <v>5</v>
      </c>
      <c r="E12" s="16" t="s">
        <v>57</v>
      </c>
      <c r="F12" s="16" t="s">
        <v>4</v>
      </c>
      <c r="G12" s="16" t="s">
        <v>52</v>
      </c>
      <c r="H12" s="16">
        <v>1</v>
      </c>
      <c r="I12" s="16">
        <v>11</v>
      </c>
      <c r="J12" s="16" t="s">
        <v>81</v>
      </c>
      <c r="K12" s="16" t="s">
        <v>77</v>
      </c>
      <c r="L12" s="16" t="s">
        <v>12</v>
      </c>
      <c r="M12" s="16">
        <v>1</v>
      </c>
      <c r="N12" s="16" t="s">
        <v>12</v>
      </c>
      <c r="O12" s="17" t="s">
        <v>33</v>
      </c>
      <c r="R12" t="str">
        <f t="shared" si="1"/>
        <v>Racalmas Challenger CupGroup StageMatyas OdnogaJulien Grondin</v>
      </c>
      <c r="S12" t="str">
        <v>Racalmas Challenger CupGroup StageBence ForgacsGabor Filep</v>
      </c>
      <c r="T12" t="str">
        <v>Cedric Jaegy</v>
      </c>
      <c r="V12">
        <f t="shared" si="2"/>
        <v>1</v>
      </c>
      <c r="X12">
        <f t="shared" si="3"/>
        <v>1</v>
      </c>
      <c r="Y12">
        <f t="shared" si="0"/>
        <v>0</v>
      </c>
      <c r="AA12">
        <f t="shared" si="4"/>
        <v>0</v>
      </c>
      <c r="AB12">
        <f t="shared" si="5"/>
        <v>0</v>
      </c>
    </row>
    <row r="13" spans="1:28" x14ac:dyDescent="0.35">
      <c r="A13" s="15">
        <v>44296</v>
      </c>
      <c r="B13" s="16" t="s">
        <v>18</v>
      </c>
      <c r="C13" s="16" t="s">
        <v>25</v>
      </c>
      <c r="D13" s="16" t="s">
        <v>5</v>
      </c>
      <c r="E13" s="16" t="s">
        <v>57</v>
      </c>
      <c r="F13" s="16" t="s">
        <v>4</v>
      </c>
      <c r="G13" s="16" t="s">
        <v>52</v>
      </c>
      <c r="H13" s="16">
        <v>1</v>
      </c>
      <c r="I13" s="16">
        <v>12</v>
      </c>
      <c r="J13" s="16" t="s">
        <v>81</v>
      </c>
      <c r="K13" s="16" t="s">
        <v>77</v>
      </c>
      <c r="L13" s="16" t="s">
        <v>12</v>
      </c>
      <c r="M13" s="16">
        <v>1</v>
      </c>
      <c r="N13" s="16" t="s">
        <v>40</v>
      </c>
      <c r="O13" s="17" t="s">
        <v>40</v>
      </c>
      <c r="R13" t="str">
        <f t="shared" si="1"/>
        <v>Racalmas Challenger CupGroup StageMatyas OdnogaJulien Grondin</v>
      </c>
      <c r="S13" t="str">
        <v>Racalmas Challenger CupGroup StageBence ForgacsSzabolcs Ilyes</v>
      </c>
      <c r="T13" t="str">
        <v>Apor Gyorgydeak</v>
      </c>
      <c r="V13">
        <f t="shared" si="2"/>
        <v>0</v>
      </c>
      <c r="X13">
        <f t="shared" si="3"/>
        <v>0</v>
      </c>
      <c r="Y13">
        <f t="shared" si="0"/>
        <v>0</v>
      </c>
      <c r="AA13">
        <f t="shared" si="4"/>
        <v>0</v>
      </c>
      <c r="AB13">
        <f t="shared" si="5"/>
        <v>0</v>
      </c>
    </row>
    <row r="14" spans="1:28" x14ac:dyDescent="0.35">
      <c r="A14" s="15">
        <v>44296</v>
      </c>
      <c r="B14" s="16" t="s">
        <v>18</v>
      </c>
      <c r="C14" s="16" t="s">
        <v>25</v>
      </c>
      <c r="D14" s="16" t="s">
        <v>5</v>
      </c>
      <c r="E14" s="16" t="s">
        <v>57</v>
      </c>
      <c r="F14" s="16" t="s">
        <v>4</v>
      </c>
      <c r="G14" s="16" t="s">
        <v>52</v>
      </c>
      <c r="H14" s="16">
        <v>1</v>
      </c>
      <c r="I14" s="16">
        <v>14</v>
      </c>
      <c r="J14" s="16" t="s">
        <v>81</v>
      </c>
      <c r="K14" s="16" t="s">
        <v>77</v>
      </c>
      <c r="L14" s="16" t="s">
        <v>12</v>
      </c>
      <c r="M14" s="16">
        <v>1</v>
      </c>
      <c r="N14" s="16" t="s">
        <v>11</v>
      </c>
      <c r="O14" s="17" t="s">
        <v>35</v>
      </c>
      <c r="R14" t="str">
        <f t="shared" si="1"/>
        <v>Racalmas Challenger CupGroup StageMatyas OdnogaJulien Grondin</v>
      </c>
      <c r="S14" t="str">
        <v>Racalmas Challenger CupGroup StageAdam BlazsovicsBarna Kovacsfi</v>
      </c>
      <c r="T14" t="str">
        <v>Adrian Duszak</v>
      </c>
      <c r="V14">
        <f t="shared" si="2"/>
        <v>0</v>
      </c>
      <c r="X14">
        <f t="shared" si="3"/>
        <v>0</v>
      </c>
      <c r="Y14">
        <f t="shared" si="0"/>
        <v>1</v>
      </c>
      <c r="AA14">
        <f t="shared" si="4"/>
        <v>0</v>
      </c>
      <c r="AB14">
        <f t="shared" si="5"/>
        <v>0</v>
      </c>
    </row>
    <row r="15" spans="1:28" x14ac:dyDescent="0.35">
      <c r="A15" s="15">
        <v>44296</v>
      </c>
      <c r="B15" s="16" t="s">
        <v>18</v>
      </c>
      <c r="C15" s="16" t="s">
        <v>25</v>
      </c>
      <c r="D15" s="16" t="s">
        <v>5</v>
      </c>
      <c r="E15" s="16" t="s">
        <v>57</v>
      </c>
      <c r="F15" s="16" t="s">
        <v>4</v>
      </c>
      <c r="G15" s="16" t="s">
        <v>52</v>
      </c>
      <c r="H15" s="16">
        <v>2</v>
      </c>
      <c r="I15" s="16">
        <v>24</v>
      </c>
      <c r="J15" s="16" t="s">
        <v>81</v>
      </c>
      <c r="K15" s="16" t="s">
        <v>77</v>
      </c>
      <c r="L15" s="16" t="s">
        <v>11</v>
      </c>
      <c r="M15" s="16">
        <v>1</v>
      </c>
      <c r="N15" s="16" t="s">
        <v>11</v>
      </c>
      <c r="O15" s="17" t="s">
        <v>35</v>
      </c>
      <c r="R15" t="str">
        <f t="shared" si="1"/>
        <v>Racalmas Challenger CupGroup StageMatyas OdnogaJulien Grondin</v>
      </c>
      <c r="S15" t="str">
        <v>Racalmas Challenger CupLast 16Zsombor BeneJulien Grondin</v>
      </c>
      <c r="T15" t="str">
        <v>Franczuk Bartlomiej</v>
      </c>
      <c r="V15">
        <f t="shared" si="2"/>
        <v>1</v>
      </c>
      <c r="X15">
        <f t="shared" si="3"/>
        <v>1</v>
      </c>
      <c r="Y15">
        <f t="shared" si="0"/>
        <v>0</v>
      </c>
      <c r="AA15">
        <f t="shared" si="4"/>
        <v>0</v>
      </c>
      <c r="AB15">
        <f t="shared" si="5"/>
        <v>0</v>
      </c>
    </row>
    <row r="16" spans="1:28" x14ac:dyDescent="0.35">
      <c r="A16" s="15">
        <v>44296</v>
      </c>
      <c r="B16" s="16" t="s">
        <v>18</v>
      </c>
      <c r="C16" s="16" t="s">
        <v>25</v>
      </c>
      <c r="D16" s="16" t="s">
        <v>5</v>
      </c>
      <c r="E16" s="16" t="s">
        <v>57</v>
      </c>
      <c r="F16" s="16" t="s">
        <v>4</v>
      </c>
      <c r="G16" s="16" t="s">
        <v>52</v>
      </c>
      <c r="H16" s="16">
        <v>2</v>
      </c>
      <c r="I16" s="16">
        <v>25</v>
      </c>
      <c r="J16" s="16" t="s">
        <v>81</v>
      </c>
      <c r="K16" s="16" t="s">
        <v>77</v>
      </c>
      <c r="L16" s="16" t="s">
        <v>12</v>
      </c>
      <c r="M16" s="16">
        <v>1</v>
      </c>
      <c r="N16" s="16" t="s">
        <v>12</v>
      </c>
      <c r="O16" s="17" t="s">
        <v>33</v>
      </c>
      <c r="R16" t="str">
        <f t="shared" si="1"/>
        <v>Racalmas Challenger CupGroup StageMatyas OdnogaJulien Grondin</v>
      </c>
      <c r="S16" t="str">
        <v>Budaors Challenger CupGroup StageYassine SahliMarek Pokwap</v>
      </c>
      <c r="T16" t="str">
        <v>Adam Bako</v>
      </c>
      <c r="V16">
        <f t="shared" si="2"/>
        <v>1</v>
      </c>
      <c r="X16">
        <f t="shared" si="3"/>
        <v>1</v>
      </c>
      <c r="Y16">
        <f t="shared" si="0"/>
        <v>0</v>
      </c>
      <c r="AA16">
        <f t="shared" si="4"/>
        <v>0</v>
      </c>
      <c r="AB16">
        <f t="shared" si="5"/>
        <v>0</v>
      </c>
    </row>
    <row r="17" spans="1:28" x14ac:dyDescent="0.35">
      <c r="A17" s="15">
        <v>44296</v>
      </c>
      <c r="B17" s="16" t="s">
        <v>18</v>
      </c>
      <c r="C17" s="16" t="s">
        <v>25</v>
      </c>
      <c r="D17" s="16" t="s">
        <v>5</v>
      </c>
      <c r="E17" s="16" t="s">
        <v>57</v>
      </c>
      <c r="F17" s="16" t="s">
        <v>4</v>
      </c>
      <c r="G17" s="16" t="s">
        <v>52</v>
      </c>
      <c r="H17" s="16">
        <v>2</v>
      </c>
      <c r="I17" s="16">
        <v>26</v>
      </c>
      <c r="J17" s="16" t="s">
        <v>81</v>
      </c>
      <c r="K17" s="16" t="s">
        <v>77</v>
      </c>
      <c r="L17" s="16" t="s">
        <v>12</v>
      </c>
      <c r="M17" s="16">
        <v>1</v>
      </c>
      <c r="N17" s="16" t="s">
        <v>11</v>
      </c>
      <c r="O17" s="17" t="s">
        <v>34</v>
      </c>
      <c r="R17" t="str">
        <f t="shared" si="1"/>
        <v>Racalmas Challenger CupGroup StageMatyas OdnogaJulien Grondin</v>
      </c>
      <c r="S17" t="str">
        <v>Budaors Challenger CupGroup StageLea VasasKonrad Nowicki</v>
      </c>
      <c r="T17" t="str">
        <v>Balazs Katz</v>
      </c>
      <c r="V17">
        <f t="shared" si="2"/>
        <v>0</v>
      </c>
      <c r="X17">
        <f t="shared" si="3"/>
        <v>0</v>
      </c>
      <c r="Y17">
        <f t="shared" si="0"/>
        <v>1</v>
      </c>
      <c r="AA17">
        <f t="shared" si="4"/>
        <v>0</v>
      </c>
      <c r="AB17">
        <f t="shared" si="5"/>
        <v>0</v>
      </c>
    </row>
    <row r="18" spans="1:28" x14ac:dyDescent="0.35">
      <c r="A18" s="15">
        <v>44296</v>
      </c>
      <c r="B18" s="16" t="s">
        <v>18</v>
      </c>
      <c r="C18" s="16" t="s">
        <v>25</v>
      </c>
      <c r="D18" s="16" t="s">
        <v>5</v>
      </c>
      <c r="E18" s="16" t="s">
        <v>57</v>
      </c>
      <c r="F18" s="16" t="s">
        <v>4</v>
      </c>
      <c r="G18" s="16" t="s">
        <v>52</v>
      </c>
      <c r="H18" s="16">
        <v>2</v>
      </c>
      <c r="I18" s="16">
        <v>27</v>
      </c>
      <c r="J18" s="16" t="s">
        <v>81</v>
      </c>
      <c r="K18" s="16" t="s">
        <v>77</v>
      </c>
      <c r="L18" s="16" t="s">
        <v>12</v>
      </c>
      <c r="M18" s="16">
        <v>1</v>
      </c>
      <c r="N18" s="16" t="s">
        <v>12</v>
      </c>
      <c r="O18" s="17" t="s">
        <v>33</v>
      </c>
      <c r="R18" t="str">
        <f t="shared" si="1"/>
        <v>Racalmas Challenger CupGroup StageMatyas OdnogaJulien Grondin</v>
      </c>
      <c r="S18" t="str">
        <v>Budaors Challenger cupGroup StageMatyas OdnogaJulien Grondin</v>
      </c>
      <c r="T18" t="str">
        <v>Jean Thierry Belus</v>
      </c>
      <c r="V18">
        <f t="shared" si="2"/>
        <v>1</v>
      </c>
      <c r="X18">
        <f t="shared" si="3"/>
        <v>1</v>
      </c>
      <c r="Y18">
        <f t="shared" si="0"/>
        <v>0</v>
      </c>
      <c r="AA18">
        <f t="shared" si="4"/>
        <v>0</v>
      </c>
      <c r="AB18">
        <f t="shared" si="5"/>
        <v>0</v>
      </c>
    </row>
    <row r="19" spans="1:28" x14ac:dyDescent="0.35">
      <c r="A19" s="15">
        <v>44296</v>
      </c>
      <c r="B19" s="16" t="s">
        <v>18</v>
      </c>
      <c r="C19" s="16" t="s">
        <v>25</v>
      </c>
      <c r="D19" s="16" t="s">
        <v>5</v>
      </c>
      <c r="E19" s="16" t="s">
        <v>57</v>
      </c>
      <c r="F19" s="16" t="s">
        <v>4</v>
      </c>
      <c r="G19" s="16" t="s">
        <v>52</v>
      </c>
      <c r="H19" s="16">
        <v>2</v>
      </c>
      <c r="I19" s="16">
        <v>28</v>
      </c>
      <c r="J19" s="16" t="s">
        <v>81</v>
      </c>
      <c r="K19" s="16" t="s">
        <v>77</v>
      </c>
      <c r="L19" s="16" t="s">
        <v>12</v>
      </c>
      <c r="M19" s="16">
        <v>2</v>
      </c>
      <c r="N19" s="16" t="s">
        <v>12</v>
      </c>
      <c r="O19" s="17" t="s">
        <v>33</v>
      </c>
      <c r="R19" t="str">
        <f t="shared" si="1"/>
        <v>Racalmas Challenger CupGroup StageMatyas OdnogaJulien Grondin</v>
      </c>
      <c r="S19" t="str">
        <v>Budaors Challenger CupGroup StageKonrad NowickiZsolt Lazar</v>
      </c>
      <c r="T19" t="str">
        <v>Szabolcs Ilyes</v>
      </c>
      <c r="V19">
        <f t="shared" si="2"/>
        <v>1</v>
      </c>
      <c r="X19">
        <f t="shared" si="3"/>
        <v>0</v>
      </c>
      <c r="Y19">
        <f t="shared" si="0"/>
        <v>0</v>
      </c>
      <c r="AA19">
        <f t="shared" si="4"/>
        <v>1</v>
      </c>
      <c r="AB19">
        <f t="shared" si="5"/>
        <v>0</v>
      </c>
    </row>
    <row r="20" spans="1:28" x14ac:dyDescent="0.35">
      <c r="A20" s="15">
        <v>44296</v>
      </c>
      <c r="B20" s="16" t="s">
        <v>18</v>
      </c>
      <c r="C20" s="16" t="s">
        <v>25</v>
      </c>
      <c r="D20" s="16" t="s">
        <v>5</v>
      </c>
      <c r="E20" s="16" t="s">
        <v>57</v>
      </c>
      <c r="F20" s="16" t="s">
        <v>4</v>
      </c>
      <c r="G20" s="16" t="s">
        <v>52</v>
      </c>
      <c r="H20" s="16">
        <v>2</v>
      </c>
      <c r="I20" s="16">
        <v>29</v>
      </c>
      <c r="J20" s="16" t="s">
        <v>81</v>
      </c>
      <c r="K20" s="16" t="s">
        <v>77</v>
      </c>
      <c r="L20" s="16" t="s">
        <v>11</v>
      </c>
      <c r="M20" s="16" t="s">
        <v>39</v>
      </c>
      <c r="N20" s="16" t="s">
        <v>12</v>
      </c>
      <c r="O20" s="17" t="s">
        <v>33</v>
      </c>
      <c r="R20" t="str">
        <f t="shared" si="1"/>
        <v>Racalmas Challenger CupGroup StageMatyas OdnogaJulien Grondin</v>
      </c>
      <c r="S20" t="str">
        <v>Budaors Challenger CupGroup StageCedric JaegyBence Forgacs</v>
      </c>
      <c r="T20">
        <v>0</v>
      </c>
      <c r="V20">
        <f t="shared" si="2"/>
        <v>0</v>
      </c>
      <c r="X20">
        <f t="shared" si="3"/>
        <v>0</v>
      </c>
      <c r="Y20">
        <f t="shared" si="0"/>
        <v>0</v>
      </c>
      <c r="AA20">
        <f t="shared" si="4"/>
        <v>0</v>
      </c>
      <c r="AB20">
        <f t="shared" si="5"/>
        <v>0</v>
      </c>
    </row>
    <row r="21" spans="1:28" x14ac:dyDescent="0.35">
      <c r="A21" s="15">
        <v>44296</v>
      </c>
      <c r="B21" s="16" t="s">
        <v>18</v>
      </c>
      <c r="C21" s="16" t="s">
        <v>25</v>
      </c>
      <c r="D21" s="16" t="s">
        <v>5</v>
      </c>
      <c r="E21" s="16" t="s">
        <v>57</v>
      </c>
      <c r="F21" s="16" t="s">
        <v>4</v>
      </c>
      <c r="G21" s="16" t="s">
        <v>52</v>
      </c>
      <c r="H21" s="16">
        <v>2</v>
      </c>
      <c r="I21" s="16">
        <v>30</v>
      </c>
      <c r="J21" s="16" t="s">
        <v>81</v>
      </c>
      <c r="K21" s="16" t="s">
        <v>77</v>
      </c>
      <c r="L21" s="16" t="s">
        <v>11</v>
      </c>
      <c r="M21" s="16">
        <v>2</v>
      </c>
      <c r="N21" s="16" t="s">
        <v>40</v>
      </c>
      <c r="O21" s="17" t="s">
        <v>40</v>
      </c>
      <c r="R21" t="str">
        <f t="shared" si="1"/>
        <v>Racalmas Challenger CupGroup StageMatyas OdnogaJulien Grondin</v>
      </c>
      <c r="S21" t="str">
        <v>Budaors Challenger CupGroup StageApor GyorgydeakBarna Kovacsfi</v>
      </c>
      <c r="T21" t="str" cm="1">
        <f t="array" ref="T21:T44">_xlfn.UNIQUE(K2:K2000)</f>
        <v>Julien Grondin</v>
      </c>
      <c r="V21">
        <f t="shared" si="2"/>
        <v>0</v>
      </c>
      <c r="X21">
        <f t="shared" si="3"/>
        <v>0</v>
      </c>
      <c r="Y21">
        <f t="shared" si="0"/>
        <v>0</v>
      </c>
      <c r="AA21">
        <f t="shared" si="4"/>
        <v>0</v>
      </c>
      <c r="AB21">
        <f t="shared" si="5"/>
        <v>0</v>
      </c>
    </row>
    <row r="22" spans="1:28" x14ac:dyDescent="0.35">
      <c r="A22" s="15">
        <v>44296</v>
      </c>
      <c r="B22" s="16" t="s">
        <v>18</v>
      </c>
      <c r="C22" s="16" t="s">
        <v>25</v>
      </c>
      <c r="D22" s="16" t="s">
        <v>5</v>
      </c>
      <c r="E22" s="16" t="s">
        <v>57</v>
      </c>
      <c r="F22" s="16" t="s">
        <v>4</v>
      </c>
      <c r="G22" s="16" t="s">
        <v>52</v>
      </c>
      <c r="H22" s="16">
        <v>2</v>
      </c>
      <c r="I22" s="16">
        <v>31</v>
      </c>
      <c r="J22" s="16" t="s">
        <v>81</v>
      </c>
      <c r="K22" s="16" t="s">
        <v>77</v>
      </c>
      <c r="L22" s="16" t="s">
        <v>11</v>
      </c>
      <c r="M22" s="16">
        <v>1</v>
      </c>
      <c r="N22" s="16" t="s">
        <v>12</v>
      </c>
      <c r="O22" s="17" t="s">
        <v>34</v>
      </c>
      <c r="R22" t="str">
        <f t="shared" si="1"/>
        <v>Racalmas Challenger CupGroup StageMatyas OdnogaJulien Grondin</v>
      </c>
      <c r="S22" t="str">
        <v>Budaors Challenger cupGroup StageAdrian DuszakZoltan Pal</v>
      </c>
      <c r="T22" t="str">
        <v>Balazs Katz</v>
      </c>
      <c r="V22">
        <f t="shared" si="2"/>
        <v>0</v>
      </c>
      <c r="X22">
        <f t="shared" si="3"/>
        <v>0</v>
      </c>
      <c r="Y22">
        <f t="shared" si="0"/>
        <v>1</v>
      </c>
      <c r="AA22">
        <f t="shared" si="4"/>
        <v>0</v>
      </c>
      <c r="AB22">
        <f t="shared" si="5"/>
        <v>0</v>
      </c>
    </row>
    <row r="23" spans="1:28" x14ac:dyDescent="0.35">
      <c r="A23" s="15">
        <v>44296</v>
      </c>
      <c r="B23" s="16" t="s">
        <v>18</v>
      </c>
      <c r="C23" s="16" t="s">
        <v>25</v>
      </c>
      <c r="D23" s="16" t="s">
        <v>5</v>
      </c>
      <c r="E23" s="16" t="s">
        <v>57</v>
      </c>
      <c r="F23" s="16" t="s">
        <v>4</v>
      </c>
      <c r="G23" s="16" t="s">
        <v>52</v>
      </c>
      <c r="H23" s="16">
        <v>2</v>
      </c>
      <c r="I23" s="16">
        <v>32</v>
      </c>
      <c r="J23" s="16" t="s">
        <v>81</v>
      </c>
      <c r="K23" s="16" t="s">
        <v>77</v>
      </c>
      <c r="L23" s="16" t="s">
        <v>11</v>
      </c>
      <c r="M23" s="16">
        <v>2</v>
      </c>
      <c r="N23" s="16" t="s">
        <v>12</v>
      </c>
      <c r="O23" s="17" t="s">
        <v>34</v>
      </c>
      <c r="R23" t="str">
        <f t="shared" si="1"/>
        <v>Racalmas Challenger CupGroup StageMatyas OdnogaJulien Grondin</v>
      </c>
      <c r="S23" t="str">
        <v>Budaors Challenger CupGroup StageFranczuk BartlomiejBarna Kovacsfi</v>
      </c>
      <c r="T23" t="str">
        <v>Abel Hegedus</v>
      </c>
      <c r="V23">
        <f t="shared" si="2"/>
        <v>0</v>
      </c>
      <c r="X23">
        <f t="shared" si="3"/>
        <v>0</v>
      </c>
      <c r="Y23">
        <f t="shared" si="0"/>
        <v>0</v>
      </c>
      <c r="AA23">
        <f t="shared" si="4"/>
        <v>0</v>
      </c>
      <c r="AB23">
        <f t="shared" si="5"/>
        <v>1</v>
      </c>
    </row>
    <row r="24" spans="1:28" x14ac:dyDescent="0.35">
      <c r="A24" s="15">
        <v>44296</v>
      </c>
      <c r="B24" s="16" t="s">
        <v>18</v>
      </c>
      <c r="C24" s="16" t="s">
        <v>25</v>
      </c>
      <c r="D24" s="16" t="s">
        <v>5</v>
      </c>
      <c r="E24" s="16" t="s">
        <v>57</v>
      </c>
      <c r="F24" s="16" t="s">
        <v>4</v>
      </c>
      <c r="G24" s="16" t="s">
        <v>52</v>
      </c>
      <c r="H24" s="16">
        <v>2</v>
      </c>
      <c r="I24" s="16">
        <v>33</v>
      </c>
      <c r="J24" s="16" t="s">
        <v>81</v>
      </c>
      <c r="K24" s="16" t="s">
        <v>77</v>
      </c>
      <c r="L24" s="16" t="s">
        <v>11</v>
      </c>
      <c r="M24" s="16">
        <v>2</v>
      </c>
      <c r="N24" s="16" t="s">
        <v>11</v>
      </c>
      <c r="O24" s="17" t="s">
        <v>33</v>
      </c>
      <c r="R24" t="str">
        <f t="shared" si="1"/>
        <v>Racalmas Challenger CupGroup StageMatyas OdnogaJulien Grondin</v>
      </c>
      <c r="S24" t="str">
        <v>Budaors Challenger CupLast 16Bence ForgacsAdam Bako</v>
      </c>
      <c r="T24" t="str">
        <v>Zoltan Pal</v>
      </c>
      <c r="V24">
        <f t="shared" si="2"/>
        <v>1</v>
      </c>
      <c r="X24">
        <f t="shared" si="3"/>
        <v>0</v>
      </c>
      <c r="Y24">
        <f t="shared" si="0"/>
        <v>0</v>
      </c>
      <c r="AA24">
        <f t="shared" si="4"/>
        <v>1</v>
      </c>
      <c r="AB24">
        <f t="shared" si="5"/>
        <v>0</v>
      </c>
    </row>
    <row r="25" spans="1:28" x14ac:dyDescent="0.35">
      <c r="A25" s="15">
        <v>44296</v>
      </c>
      <c r="B25" s="16" t="s">
        <v>18</v>
      </c>
      <c r="C25" s="16" t="s">
        <v>25</v>
      </c>
      <c r="D25" s="16" t="s">
        <v>5</v>
      </c>
      <c r="E25" s="16" t="s">
        <v>57</v>
      </c>
      <c r="F25" s="16" t="s">
        <v>4</v>
      </c>
      <c r="G25" s="16" t="s">
        <v>52</v>
      </c>
      <c r="H25" s="16">
        <v>2</v>
      </c>
      <c r="I25" s="16">
        <v>34</v>
      </c>
      <c r="J25" s="16" t="s">
        <v>81</v>
      </c>
      <c r="K25" s="16" t="s">
        <v>77</v>
      </c>
      <c r="L25" s="16" t="s">
        <v>12</v>
      </c>
      <c r="M25" s="16">
        <v>2</v>
      </c>
      <c r="N25" s="16" t="s">
        <v>11</v>
      </c>
      <c r="O25" s="17" t="s">
        <v>33</v>
      </c>
      <c r="R25" t="str">
        <f t="shared" si="1"/>
        <v>Racalmas Challenger CupGroup StageMatyas OdnogaJulien Grondin</v>
      </c>
      <c r="S25" t="str">
        <v>Budaors Challenger CupGroup StageApor GyorgydeakMatyas Odnoga</v>
      </c>
      <c r="T25" t="str">
        <v>Jonatan Forro</v>
      </c>
      <c r="V25">
        <f t="shared" si="2"/>
        <v>0</v>
      </c>
      <c r="X25">
        <f t="shared" si="3"/>
        <v>0</v>
      </c>
      <c r="Y25">
        <f t="shared" si="0"/>
        <v>0</v>
      </c>
      <c r="AA25">
        <f t="shared" si="4"/>
        <v>0</v>
      </c>
      <c r="AB25">
        <f t="shared" si="5"/>
        <v>1</v>
      </c>
    </row>
    <row r="26" spans="1:28" x14ac:dyDescent="0.35">
      <c r="A26" s="15">
        <v>44296</v>
      </c>
      <c r="B26" s="16" t="s">
        <v>18</v>
      </c>
      <c r="C26" s="16" t="s">
        <v>25</v>
      </c>
      <c r="D26" s="16" t="s">
        <v>5</v>
      </c>
      <c r="E26" s="16" t="s">
        <v>57</v>
      </c>
      <c r="F26" s="16" t="s">
        <v>4</v>
      </c>
      <c r="G26" s="16" t="s">
        <v>52</v>
      </c>
      <c r="H26" s="16">
        <v>2</v>
      </c>
      <c r="I26" s="16">
        <v>35</v>
      </c>
      <c r="J26" s="16" t="s">
        <v>81</v>
      </c>
      <c r="K26" s="16" t="s">
        <v>77</v>
      </c>
      <c r="L26" s="16" t="s">
        <v>12</v>
      </c>
      <c r="M26" s="16">
        <v>1</v>
      </c>
      <c r="N26" s="16" t="s">
        <v>11</v>
      </c>
      <c r="O26" s="17" t="s">
        <v>35</v>
      </c>
      <c r="R26" t="str">
        <f t="shared" si="1"/>
        <v>Racalmas Challenger CupGroup StageMatyas OdnogaJulien Grondin</v>
      </c>
      <c r="S26" t="str">
        <v>Budaors Challenger CupGroup StageAdam BlazsovicsZsombor Bene</v>
      </c>
      <c r="T26" t="str">
        <v>Patrik Szatmari</v>
      </c>
      <c r="V26">
        <f t="shared" si="2"/>
        <v>0</v>
      </c>
      <c r="X26">
        <f t="shared" si="3"/>
        <v>0</v>
      </c>
      <c r="Y26">
        <f t="shared" si="0"/>
        <v>1</v>
      </c>
      <c r="AA26">
        <f t="shared" si="4"/>
        <v>0</v>
      </c>
      <c r="AB26">
        <f t="shared" si="5"/>
        <v>0</v>
      </c>
    </row>
    <row r="27" spans="1:28" x14ac:dyDescent="0.35">
      <c r="A27" s="15">
        <v>44296</v>
      </c>
      <c r="B27" s="16" t="s">
        <v>18</v>
      </c>
      <c r="C27" s="16" t="s">
        <v>25</v>
      </c>
      <c r="D27" s="16" t="s">
        <v>5</v>
      </c>
      <c r="E27" s="16" t="s">
        <v>57</v>
      </c>
      <c r="F27" s="16" t="s">
        <v>4</v>
      </c>
      <c r="G27" s="16" t="s">
        <v>52</v>
      </c>
      <c r="H27" s="16">
        <v>2</v>
      </c>
      <c r="I27" s="16">
        <v>36</v>
      </c>
      <c r="J27" s="16" t="s">
        <v>81</v>
      </c>
      <c r="K27" s="16" t="s">
        <v>77</v>
      </c>
      <c r="L27" s="16" t="s">
        <v>12</v>
      </c>
      <c r="M27" s="16">
        <v>1</v>
      </c>
      <c r="N27" s="16" t="s">
        <v>12</v>
      </c>
      <c r="O27" s="17" t="s">
        <v>33</v>
      </c>
      <c r="R27" t="str">
        <f t="shared" si="1"/>
        <v>Racalmas Challenger CupGroup StageMatyas OdnogaJulien Grondin</v>
      </c>
      <c r="S27" t="str">
        <v>Budaors Challenger CupGroup StageAdrian DuszakBerna Baptiste</v>
      </c>
      <c r="T27" t="str">
        <v>Martin Csereklye</v>
      </c>
      <c r="V27">
        <f t="shared" si="2"/>
        <v>1</v>
      </c>
      <c r="X27">
        <f t="shared" si="3"/>
        <v>1</v>
      </c>
      <c r="Y27">
        <f t="shared" si="0"/>
        <v>0</v>
      </c>
      <c r="AA27">
        <f t="shared" si="4"/>
        <v>0</v>
      </c>
      <c r="AB27">
        <f t="shared" si="5"/>
        <v>0</v>
      </c>
    </row>
    <row r="28" spans="1:28" x14ac:dyDescent="0.35">
      <c r="A28" s="15">
        <v>44296</v>
      </c>
      <c r="B28" s="16" t="s">
        <v>18</v>
      </c>
      <c r="C28" s="16" t="s">
        <v>25</v>
      </c>
      <c r="D28" s="16" t="s">
        <v>5</v>
      </c>
      <c r="E28" s="16" t="s">
        <v>57</v>
      </c>
      <c r="F28" s="16" t="s">
        <v>4</v>
      </c>
      <c r="G28" s="16" t="s">
        <v>52</v>
      </c>
      <c r="H28" s="16">
        <v>2</v>
      </c>
      <c r="I28" s="16">
        <v>37</v>
      </c>
      <c r="J28" s="16" t="s">
        <v>81</v>
      </c>
      <c r="K28" s="16" t="s">
        <v>77</v>
      </c>
      <c r="L28" s="16" t="s">
        <v>12</v>
      </c>
      <c r="M28" s="16">
        <v>2</v>
      </c>
      <c r="N28" s="16" t="s">
        <v>11</v>
      </c>
      <c r="O28" s="17" t="s">
        <v>34</v>
      </c>
      <c r="R28" t="str">
        <f t="shared" si="1"/>
        <v>Racalmas Challenger CupGroup StageMatyas OdnogaJulien Grondin</v>
      </c>
      <c r="S28" t="str">
        <v>Budaors Challenger cupGroup StageCsaba BanyikJean Thierry Belus</v>
      </c>
      <c r="T28" t="str">
        <v>Apor Gyorgydeak</v>
      </c>
      <c r="V28">
        <f t="shared" si="2"/>
        <v>0</v>
      </c>
      <c r="X28">
        <f t="shared" si="3"/>
        <v>0</v>
      </c>
      <c r="Y28">
        <f t="shared" si="0"/>
        <v>0</v>
      </c>
      <c r="AA28">
        <f t="shared" si="4"/>
        <v>0</v>
      </c>
      <c r="AB28">
        <f t="shared" si="5"/>
        <v>1</v>
      </c>
    </row>
    <row r="29" spans="1:28" x14ac:dyDescent="0.35">
      <c r="A29" s="15">
        <v>44296</v>
      </c>
      <c r="B29" s="16" t="s">
        <v>18</v>
      </c>
      <c r="C29" s="16" t="s">
        <v>25</v>
      </c>
      <c r="D29" s="16" t="s">
        <v>5</v>
      </c>
      <c r="E29" s="16" t="s">
        <v>57</v>
      </c>
      <c r="F29" s="16" t="s">
        <v>4</v>
      </c>
      <c r="G29" s="16" t="s">
        <v>52</v>
      </c>
      <c r="H29" s="16">
        <v>2</v>
      </c>
      <c r="I29" s="16">
        <v>38</v>
      </c>
      <c r="J29" s="16" t="s">
        <v>81</v>
      </c>
      <c r="K29" s="16" t="s">
        <v>77</v>
      </c>
      <c r="L29" s="16" t="s">
        <v>11</v>
      </c>
      <c r="M29" s="16">
        <v>2</v>
      </c>
      <c r="N29" s="16" t="s">
        <v>12</v>
      </c>
      <c r="O29" s="17" t="s">
        <v>33</v>
      </c>
      <c r="R29" t="str">
        <f t="shared" si="1"/>
        <v>Racalmas Challenger CupGroup StageMatyas OdnogaJulien Grondin</v>
      </c>
      <c r="S29" t="str">
        <v>Budaors Challenger CupGroup StageAdam BakoMartin Csereklye</v>
      </c>
      <c r="T29" t="str">
        <v>Zalan Szegedi</v>
      </c>
      <c r="V29">
        <f t="shared" si="2"/>
        <v>0</v>
      </c>
      <c r="X29">
        <f t="shared" si="3"/>
        <v>0</v>
      </c>
      <c r="Y29">
        <f t="shared" si="0"/>
        <v>0</v>
      </c>
      <c r="AA29">
        <f t="shared" si="4"/>
        <v>0</v>
      </c>
      <c r="AB29">
        <f t="shared" si="5"/>
        <v>1</v>
      </c>
    </row>
    <row r="30" spans="1:28" x14ac:dyDescent="0.35">
      <c r="A30" s="15">
        <v>44296</v>
      </c>
      <c r="B30" s="16" t="s">
        <v>18</v>
      </c>
      <c r="C30" s="16" t="s">
        <v>25</v>
      </c>
      <c r="D30" s="16" t="s">
        <v>5</v>
      </c>
      <c r="E30" s="16" t="s">
        <v>57</v>
      </c>
      <c r="F30" s="16" t="s">
        <v>4</v>
      </c>
      <c r="G30" s="16" t="s">
        <v>52</v>
      </c>
      <c r="H30" s="16">
        <v>2</v>
      </c>
      <c r="I30" s="16">
        <v>39</v>
      </c>
      <c r="J30" s="16" t="s">
        <v>81</v>
      </c>
      <c r="K30" s="16" t="s">
        <v>77</v>
      </c>
      <c r="L30" s="16" t="s">
        <v>11</v>
      </c>
      <c r="M30" s="16">
        <v>1</v>
      </c>
      <c r="N30" s="16" t="s">
        <v>12</v>
      </c>
      <c r="O30" s="17" t="s">
        <v>34</v>
      </c>
      <c r="R30" t="str">
        <f t="shared" si="1"/>
        <v>Racalmas Challenger CupGroup StageMatyas OdnogaJulien Grondin</v>
      </c>
      <c r="S30" t="str">
        <v>Budaors Challenger CupGroup StageAdrian DuszakZsombor Bene</v>
      </c>
      <c r="T30" t="str">
        <v>Gabor Filep</v>
      </c>
      <c r="V30">
        <f t="shared" si="2"/>
        <v>0</v>
      </c>
      <c r="X30">
        <f t="shared" si="3"/>
        <v>0</v>
      </c>
      <c r="Y30">
        <f t="shared" si="0"/>
        <v>1</v>
      </c>
      <c r="AA30">
        <f t="shared" si="4"/>
        <v>0</v>
      </c>
      <c r="AB30">
        <f t="shared" si="5"/>
        <v>0</v>
      </c>
    </row>
    <row r="31" spans="1:28" x14ac:dyDescent="0.35">
      <c r="A31" s="15">
        <v>44296</v>
      </c>
      <c r="B31" s="16" t="s">
        <v>18</v>
      </c>
      <c r="C31" s="16" t="s">
        <v>25</v>
      </c>
      <c r="D31" s="16" t="s">
        <v>5</v>
      </c>
      <c r="E31" s="16" t="s">
        <v>57</v>
      </c>
      <c r="F31" s="16" t="s">
        <v>4</v>
      </c>
      <c r="G31" s="16" t="s">
        <v>52</v>
      </c>
      <c r="H31" s="16">
        <v>2</v>
      </c>
      <c r="I31" s="16">
        <v>40</v>
      </c>
      <c r="J31" s="16" t="s">
        <v>81</v>
      </c>
      <c r="K31" s="16" t="s">
        <v>77</v>
      </c>
      <c r="L31" s="16" t="s">
        <v>11</v>
      </c>
      <c r="M31" s="16">
        <v>1</v>
      </c>
      <c r="N31" s="16" t="s">
        <v>11</v>
      </c>
      <c r="O31" s="17" t="s">
        <v>33</v>
      </c>
      <c r="R31" t="str">
        <f t="shared" si="1"/>
        <v>Racalmas Challenger CupGroup StageMatyas OdnogaJulien Grondin</v>
      </c>
      <c r="S31" t="str">
        <v>Budaors Challenger CupGroup StageBalazs KatzMatyas Odnoga</v>
      </c>
      <c r="T31" t="str">
        <v>Szabolcs Ilyes</v>
      </c>
      <c r="V31">
        <f t="shared" si="2"/>
        <v>1</v>
      </c>
      <c r="X31">
        <f t="shared" si="3"/>
        <v>1</v>
      </c>
      <c r="Y31">
        <f t="shared" si="0"/>
        <v>0</v>
      </c>
      <c r="AA31">
        <f t="shared" si="4"/>
        <v>0</v>
      </c>
      <c r="AB31">
        <f t="shared" si="5"/>
        <v>0</v>
      </c>
    </row>
    <row r="32" spans="1:28" x14ac:dyDescent="0.35">
      <c r="A32" s="15">
        <v>44296</v>
      </c>
      <c r="B32" s="16" t="s">
        <v>18</v>
      </c>
      <c r="C32" s="16" t="s">
        <v>25</v>
      </c>
      <c r="D32" s="16" t="s">
        <v>5</v>
      </c>
      <c r="E32" s="16" t="s">
        <v>57</v>
      </c>
      <c r="F32" s="16" t="s">
        <v>4</v>
      </c>
      <c r="G32" s="16" t="s">
        <v>52</v>
      </c>
      <c r="H32" s="16">
        <v>1</v>
      </c>
      <c r="I32" s="16">
        <v>1</v>
      </c>
      <c r="J32" s="16" t="s">
        <v>81</v>
      </c>
      <c r="K32" s="16" t="s">
        <v>85</v>
      </c>
      <c r="L32" s="16" t="s">
        <v>11</v>
      </c>
      <c r="M32" s="16">
        <v>1</v>
      </c>
      <c r="N32" s="16" t="s">
        <v>11</v>
      </c>
      <c r="O32" s="17" t="s">
        <v>35</v>
      </c>
      <c r="R32" t="str">
        <f t="shared" si="1"/>
        <v>Racalmas Challenger CupGroup StageMatyas OdnogaBalazs Katz</v>
      </c>
      <c r="S32" t="str">
        <v>Budaors Challenger CupGroup StageJean Thierry BelusAbel Hegedus</v>
      </c>
      <c r="T32" t="str">
        <v>Barna Kovacsfi</v>
      </c>
      <c r="V32">
        <f t="shared" si="2"/>
        <v>1</v>
      </c>
      <c r="X32">
        <f t="shared" si="3"/>
        <v>1</v>
      </c>
      <c r="Y32">
        <f t="shared" si="0"/>
        <v>0</v>
      </c>
      <c r="AA32">
        <f t="shared" si="4"/>
        <v>0</v>
      </c>
      <c r="AB32">
        <f t="shared" si="5"/>
        <v>0</v>
      </c>
    </row>
    <row r="33" spans="1:28" x14ac:dyDescent="0.35">
      <c r="A33" s="15">
        <v>44296</v>
      </c>
      <c r="B33" s="16" t="s">
        <v>18</v>
      </c>
      <c r="C33" s="16" t="s">
        <v>25</v>
      </c>
      <c r="D33" s="16" t="s">
        <v>5</v>
      </c>
      <c r="E33" s="16" t="s">
        <v>57</v>
      </c>
      <c r="F33" s="16" t="s">
        <v>4</v>
      </c>
      <c r="G33" s="16" t="s">
        <v>52</v>
      </c>
      <c r="H33" s="16">
        <v>1</v>
      </c>
      <c r="I33" s="16">
        <v>2</v>
      </c>
      <c r="J33" s="16" t="s">
        <v>81</v>
      </c>
      <c r="K33" s="16" t="s">
        <v>85</v>
      </c>
      <c r="L33" s="16" t="s">
        <v>11</v>
      </c>
      <c r="M33" s="16" t="s">
        <v>39</v>
      </c>
      <c r="N33" s="16" t="s">
        <v>12</v>
      </c>
      <c r="O33" s="17" t="s">
        <v>33</v>
      </c>
      <c r="R33" t="str">
        <f t="shared" si="1"/>
        <v>Racalmas Challenger CupGroup StageMatyas OdnogaBalazs Katz</v>
      </c>
      <c r="S33" t="str">
        <v>Budaors Challenger CupGroup StageFranczuk BartlomiejCedric Jaegy</v>
      </c>
      <c r="T33" t="str">
        <v>Marek Pokwap</v>
      </c>
      <c r="V33">
        <f t="shared" si="2"/>
        <v>0</v>
      </c>
      <c r="X33">
        <f t="shared" si="3"/>
        <v>0</v>
      </c>
      <c r="Y33">
        <f t="shared" si="0"/>
        <v>0</v>
      </c>
      <c r="AA33">
        <f t="shared" si="4"/>
        <v>0</v>
      </c>
      <c r="AB33">
        <f t="shared" si="5"/>
        <v>0</v>
      </c>
    </row>
    <row r="34" spans="1:28" x14ac:dyDescent="0.35">
      <c r="A34" s="15">
        <v>44296</v>
      </c>
      <c r="B34" s="16" t="s">
        <v>18</v>
      </c>
      <c r="C34" s="16" t="s">
        <v>25</v>
      </c>
      <c r="D34" s="16" t="s">
        <v>5</v>
      </c>
      <c r="E34" s="16" t="s">
        <v>57</v>
      </c>
      <c r="F34" s="16" t="s">
        <v>4</v>
      </c>
      <c r="G34" s="16" t="s">
        <v>52</v>
      </c>
      <c r="H34" s="16">
        <v>1</v>
      </c>
      <c r="I34" s="16">
        <v>3</v>
      </c>
      <c r="J34" s="16" t="s">
        <v>81</v>
      </c>
      <c r="K34" s="16" t="s">
        <v>85</v>
      </c>
      <c r="L34" s="16" t="s">
        <v>11</v>
      </c>
      <c r="M34" s="16" t="s">
        <v>39</v>
      </c>
      <c r="N34" s="16" t="s">
        <v>12</v>
      </c>
      <c r="O34" s="17" t="s">
        <v>33</v>
      </c>
      <c r="R34" t="str">
        <f t="shared" si="1"/>
        <v>Racalmas Challenger CupGroup StageMatyas OdnogaBalazs Katz</v>
      </c>
      <c r="S34" t="str">
        <v>Budaors Challenger CupGroup StageAdam BakoBoglarka Nagy</v>
      </c>
      <c r="T34" t="str">
        <v>Konrad Nowicki</v>
      </c>
      <c r="V34">
        <f t="shared" si="2"/>
        <v>0</v>
      </c>
      <c r="X34">
        <f t="shared" si="3"/>
        <v>0</v>
      </c>
      <c r="Y34">
        <f t="shared" si="0"/>
        <v>0</v>
      </c>
      <c r="AA34">
        <f t="shared" si="4"/>
        <v>0</v>
      </c>
      <c r="AB34">
        <f t="shared" si="5"/>
        <v>0</v>
      </c>
    </row>
    <row r="35" spans="1:28" x14ac:dyDescent="0.35">
      <c r="A35" s="15">
        <v>44296</v>
      </c>
      <c r="B35" s="16" t="s">
        <v>18</v>
      </c>
      <c r="C35" s="16" t="s">
        <v>25</v>
      </c>
      <c r="D35" s="16" t="s">
        <v>5</v>
      </c>
      <c r="E35" s="16" t="s">
        <v>57</v>
      </c>
      <c r="F35" s="16" t="s">
        <v>4</v>
      </c>
      <c r="G35" s="16" t="s">
        <v>52</v>
      </c>
      <c r="H35" s="16">
        <v>1</v>
      </c>
      <c r="I35" s="16">
        <v>4</v>
      </c>
      <c r="J35" s="16" t="s">
        <v>81</v>
      </c>
      <c r="K35" s="16" t="s">
        <v>85</v>
      </c>
      <c r="L35" s="16" t="s">
        <v>11</v>
      </c>
      <c r="M35" s="16">
        <v>2</v>
      </c>
      <c r="N35" s="16" t="s">
        <v>12</v>
      </c>
      <c r="O35" s="17" t="s">
        <v>35</v>
      </c>
      <c r="R35" t="str">
        <f t="shared" si="1"/>
        <v>Racalmas Challenger CupGroup StageMatyas OdnogaBalazs Katz</v>
      </c>
      <c r="S35" t="str">
        <v>Budaors Challenger CupLast 16Szabolcs IlyesAdam Bako</v>
      </c>
      <c r="T35" t="str">
        <v>Zsolt Lazar</v>
      </c>
      <c r="V35">
        <f t="shared" si="2"/>
        <v>0</v>
      </c>
      <c r="X35">
        <f t="shared" si="3"/>
        <v>0</v>
      </c>
      <c r="Y35">
        <f t="shared" si="0"/>
        <v>0</v>
      </c>
      <c r="AA35">
        <f t="shared" si="4"/>
        <v>0</v>
      </c>
      <c r="AB35">
        <f t="shared" si="5"/>
        <v>1</v>
      </c>
    </row>
    <row r="36" spans="1:28" x14ac:dyDescent="0.35">
      <c r="A36" s="15">
        <v>44296</v>
      </c>
      <c r="B36" s="16" t="s">
        <v>18</v>
      </c>
      <c r="C36" s="16" t="s">
        <v>25</v>
      </c>
      <c r="D36" s="16" t="s">
        <v>5</v>
      </c>
      <c r="E36" s="16" t="s">
        <v>57</v>
      </c>
      <c r="F36" s="16" t="s">
        <v>4</v>
      </c>
      <c r="G36" s="16" t="s">
        <v>52</v>
      </c>
      <c r="H36" s="16">
        <v>1</v>
      </c>
      <c r="I36" s="16">
        <v>5</v>
      </c>
      <c r="J36" s="16" t="s">
        <v>81</v>
      </c>
      <c r="K36" s="16" t="s">
        <v>85</v>
      </c>
      <c r="L36" s="16" t="s">
        <v>12</v>
      </c>
      <c r="M36" s="16" t="s">
        <v>39</v>
      </c>
      <c r="N36" s="16" t="s">
        <v>11</v>
      </c>
      <c r="O36" s="17" t="s">
        <v>33</v>
      </c>
      <c r="R36" t="str">
        <f t="shared" si="1"/>
        <v>Racalmas Challenger CupGroup StageMatyas OdnogaBalazs Katz</v>
      </c>
      <c r="T36" t="str">
        <v>Bence Forgacs</v>
      </c>
      <c r="V36">
        <f t="shared" si="2"/>
        <v>0</v>
      </c>
      <c r="X36">
        <f t="shared" si="3"/>
        <v>0</v>
      </c>
      <c r="Y36">
        <f t="shared" si="0"/>
        <v>0</v>
      </c>
      <c r="AA36">
        <f t="shared" si="4"/>
        <v>0</v>
      </c>
      <c r="AB36">
        <f t="shared" si="5"/>
        <v>0</v>
      </c>
    </row>
    <row r="37" spans="1:28" x14ac:dyDescent="0.35">
      <c r="A37" s="15">
        <v>44296</v>
      </c>
      <c r="B37" s="16" t="s">
        <v>18</v>
      </c>
      <c r="C37" s="16" t="s">
        <v>25</v>
      </c>
      <c r="D37" s="16" t="s">
        <v>5</v>
      </c>
      <c r="E37" s="16" t="s">
        <v>57</v>
      </c>
      <c r="F37" s="16" t="s">
        <v>4</v>
      </c>
      <c r="G37" s="16" t="s">
        <v>52</v>
      </c>
      <c r="H37" s="16">
        <v>1</v>
      </c>
      <c r="I37" s="16">
        <v>6</v>
      </c>
      <c r="J37" s="16" t="s">
        <v>81</v>
      </c>
      <c r="K37" s="16" t="s">
        <v>85</v>
      </c>
      <c r="L37" s="16" t="s">
        <v>12</v>
      </c>
      <c r="M37" s="16">
        <v>1</v>
      </c>
      <c r="N37" s="16" t="s">
        <v>12</v>
      </c>
      <c r="O37" s="17" t="s">
        <v>34</v>
      </c>
      <c r="R37" t="str">
        <f t="shared" si="1"/>
        <v>Racalmas Challenger CupGroup StageMatyas OdnogaBalazs Katz</v>
      </c>
      <c r="S37">
        <f>COUNTIF(S2:S36,"&lt;&gt;0") - 1</f>
        <v>33</v>
      </c>
      <c r="T37" t="str">
        <v>Adam Bako</v>
      </c>
      <c r="V37">
        <f t="shared" si="2"/>
        <v>1</v>
      </c>
      <c r="X37">
        <f t="shared" si="3"/>
        <v>1</v>
      </c>
      <c r="Y37">
        <f t="shared" si="0"/>
        <v>0</v>
      </c>
      <c r="AA37">
        <f t="shared" si="4"/>
        <v>0</v>
      </c>
      <c r="AB37">
        <f t="shared" si="5"/>
        <v>0</v>
      </c>
    </row>
    <row r="38" spans="1:28" x14ac:dyDescent="0.35">
      <c r="A38" s="15">
        <v>44296</v>
      </c>
      <c r="B38" s="16" t="s">
        <v>18</v>
      </c>
      <c r="C38" s="16" t="s">
        <v>25</v>
      </c>
      <c r="D38" s="16" t="s">
        <v>5</v>
      </c>
      <c r="E38" s="16" t="s">
        <v>57</v>
      </c>
      <c r="F38" s="16" t="s">
        <v>4</v>
      </c>
      <c r="G38" s="16" t="s">
        <v>52</v>
      </c>
      <c r="H38" s="16">
        <v>1</v>
      </c>
      <c r="I38" s="16">
        <v>7</v>
      </c>
      <c r="J38" s="16" t="s">
        <v>81</v>
      </c>
      <c r="K38" s="16" t="s">
        <v>85</v>
      </c>
      <c r="L38" s="16" t="s">
        <v>12</v>
      </c>
      <c r="M38" s="16" t="s">
        <v>39</v>
      </c>
      <c r="N38" s="16" t="s">
        <v>11</v>
      </c>
      <c r="O38" s="17" t="s">
        <v>33</v>
      </c>
      <c r="R38" t="str">
        <f t="shared" si="1"/>
        <v>Racalmas Challenger CupGroup StageMatyas OdnogaBalazs Katz</v>
      </c>
      <c r="T38" t="str">
        <v>Matyas Odnoga</v>
      </c>
      <c r="V38">
        <f t="shared" si="2"/>
        <v>0</v>
      </c>
      <c r="X38">
        <f t="shared" si="3"/>
        <v>0</v>
      </c>
      <c r="Y38">
        <f t="shared" si="0"/>
        <v>0</v>
      </c>
      <c r="AA38">
        <f t="shared" si="4"/>
        <v>0</v>
      </c>
      <c r="AB38">
        <f t="shared" si="5"/>
        <v>0</v>
      </c>
    </row>
    <row r="39" spans="1:28" x14ac:dyDescent="0.35">
      <c r="A39" s="15">
        <v>44296</v>
      </c>
      <c r="B39" s="16" t="s">
        <v>18</v>
      </c>
      <c r="C39" s="16" t="s">
        <v>25</v>
      </c>
      <c r="D39" s="16" t="s">
        <v>5</v>
      </c>
      <c r="E39" s="16" t="s">
        <v>57</v>
      </c>
      <c r="F39" s="16" t="s">
        <v>4</v>
      </c>
      <c r="G39" s="16" t="s">
        <v>52</v>
      </c>
      <c r="H39" s="16">
        <v>1</v>
      </c>
      <c r="I39" s="16">
        <v>8</v>
      </c>
      <c r="J39" s="16" t="s">
        <v>81</v>
      </c>
      <c r="K39" s="16" t="s">
        <v>85</v>
      </c>
      <c r="L39" s="16" t="s">
        <v>12</v>
      </c>
      <c r="M39" s="16">
        <v>1</v>
      </c>
      <c r="N39" s="16" t="s">
        <v>12</v>
      </c>
      <c r="O39" s="17" t="s">
        <v>33</v>
      </c>
      <c r="R39" t="str">
        <f t="shared" si="1"/>
        <v>Racalmas Challenger CupGroup StageMatyas OdnogaBalazs Katz</v>
      </c>
      <c r="T39" t="str">
        <v>Zsombor Bene</v>
      </c>
      <c r="V39">
        <f t="shared" si="2"/>
        <v>1</v>
      </c>
      <c r="X39">
        <f t="shared" si="3"/>
        <v>1</v>
      </c>
      <c r="Y39">
        <f t="shared" si="0"/>
        <v>0</v>
      </c>
      <c r="AA39">
        <f t="shared" si="4"/>
        <v>0</v>
      </c>
      <c r="AB39">
        <f t="shared" si="5"/>
        <v>0</v>
      </c>
    </row>
    <row r="40" spans="1:28" x14ac:dyDescent="0.35">
      <c r="A40" s="15">
        <v>44296</v>
      </c>
      <c r="B40" s="16" t="s">
        <v>18</v>
      </c>
      <c r="C40" s="16" t="s">
        <v>25</v>
      </c>
      <c r="D40" s="16" t="s">
        <v>5</v>
      </c>
      <c r="E40" s="16" t="s">
        <v>57</v>
      </c>
      <c r="F40" s="16" t="s">
        <v>4</v>
      </c>
      <c r="G40" s="16" t="s">
        <v>52</v>
      </c>
      <c r="H40" s="16">
        <v>1</v>
      </c>
      <c r="I40" s="16">
        <v>9</v>
      </c>
      <c r="J40" s="16" t="s">
        <v>81</v>
      </c>
      <c r="K40" s="16" t="s">
        <v>85</v>
      </c>
      <c r="L40" s="16" t="s">
        <v>11</v>
      </c>
      <c r="M40" s="16">
        <v>2</v>
      </c>
      <c r="N40" s="16" t="s">
        <v>12</v>
      </c>
      <c r="O40" s="17" t="s">
        <v>33</v>
      </c>
      <c r="R40" t="str">
        <f t="shared" si="1"/>
        <v>Racalmas Challenger CupGroup StageMatyas OdnogaBalazs Katz</v>
      </c>
      <c r="T40" t="str">
        <v>Berna Baptiste</v>
      </c>
      <c r="V40">
        <f t="shared" si="2"/>
        <v>0</v>
      </c>
      <c r="X40">
        <f t="shared" si="3"/>
        <v>0</v>
      </c>
      <c r="Y40">
        <f t="shared" si="0"/>
        <v>0</v>
      </c>
      <c r="AA40">
        <f t="shared" si="4"/>
        <v>0</v>
      </c>
      <c r="AB40">
        <f t="shared" si="5"/>
        <v>1</v>
      </c>
    </row>
    <row r="41" spans="1:28" x14ac:dyDescent="0.35">
      <c r="A41" s="15">
        <v>44296</v>
      </c>
      <c r="B41" s="16" t="s">
        <v>18</v>
      </c>
      <c r="C41" s="16" t="s">
        <v>25</v>
      </c>
      <c r="D41" s="16" t="s">
        <v>5</v>
      </c>
      <c r="E41" s="16" t="s">
        <v>57</v>
      </c>
      <c r="F41" s="16" t="s">
        <v>4</v>
      </c>
      <c r="G41" s="16" t="s">
        <v>52</v>
      </c>
      <c r="H41" s="16">
        <v>1</v>
      </c>
      <c r="I41" s="16">
        <v>10</v>
      </c>
      <c r="J41" s="16" t="s">
        <v>81</v>
      </c>
      <c r="K41" s="16" t="s">
        <v>85</v>
      </c>
      <c r="L41" s="16" t="s">
        <v>11</v>
      </c>
      <c r="M41" s="16">
        <v>1</v>
      </c>
      <c r="N41" s="16" t="s">
        <v>11</v>
      </c>
      <c r="O41" s="17" t="s">
        <v>33</v>
      </c>
      <c r="R41" t="str">
        <f t="shared" si="1"/>
        <v>Racalmas Challenger CupGroup StageMatyas OdnogaBalazs Katz</v>
      </c>
      <c r="T41" t="str">
        <v>Jean Thierry Belus</v>
      </c>
      <c r="V41">
        <f t="shared" si="2"/>
        <v>1</v>
      </c>
      <c r="X41">
        <f t="shared" si="3"/>
        <v>1</v>
      </c>
      <c r="Y41">
        <f t="shared" si="0"/>
        <v>0</v>
      </c>
      <c r="AA41">
        <f t="shared" si="4"/>
        <v>0</v>
      </c>
      <c r="AB41">
        <f t="shared" si="5"/>
        <v>0</v>
      </c>
    </row>
    <row r="42" spans="1:28" x14ac:dyDescent="0.35">
      <c r="A42" s="15">
        <v>44296</v>
      </c>
      <c r="B42" s="16" t="s">
        <v>18</v>
      </c>
      <c r="C42" s="16" t="s">
        <v>25</v>
      </c>
      <c r="D42" s="16" t="s">
        <v>5</v>
      </c>
      <c r="E42" s="16" t="s">
        <v>57</v>
      </c>
      <c r="F42" s="16" t="s">
        <v>4</v>
      </c>
      <c r="G42" s="16" t="s">
        <v>52</v>
      </c>
      <c r="H42" s="16">
        <v>1</v>
      </c>
      <c r="I42" s="16">
        <v>11</v>
      </c>
      <c r="J42" s="16" t="s">
        <v>81</v>
      </c>
      <c r="K42" s="16" t="s">
        <v>85</v>
      </c>
      <c r="L42" s="16" t="s">
        <v>11</v>
      </c>
      <c r="M42" s="16">
        <v>2</v>
      </c>
      <c r="N42" s="16" t="s">
        <v>11</v>
      </c>
      <c r="O42" s="17" t="s">
        <v>33</v>
      </c>
      <c r="R42" t="str">
        <f t="shared" si="1"/>
        <v>Racalmas Challenger CupGroup StageMatyas OdnogaBalazs Katz</v>
      </c>
      <c r="T42" t="str">
        <v>Cedric Jaegy</v>
      </c>
      <c r="V42">
        <f t="shared" si="2"/>
        <v>1</v>
      </c>
      <c r="X42">
        <f t="shared" si="3"/>
        <v>0</v>
      </c>
      <c r="Y42">
        <f t="shared" si="0"/>
        <v>0</v>
      </c>
      <c r="AA42">
        <f t="shared" si="4"/>
        <v>1</v>
      </c>
      <c r="AB42">
        <f t="shared" si="5"/>
        <v>0</v>
      </c>
    </row>
    <row r="43" spans="1:28" x14ac:dyDescent="0.35">
      <c r="A43" s="15">
        <v>44296</v>
      </c>
      <c r="B43" s="16" t="s">
        <v>18</v>
      </c>
      <c r="C43" s="16" t="s">
        <v>25</v>
      </c>
      <c r="D43" s="16" t="s">
        <v>5</v>
      </c>
      <c r="E43" s="16" t="s">
        <v>57</v>
      </c>
      <c r="F43" s="16" t="s">
        <v>4</v>
      </c>
      <c r="G43" s="16" t="s">
        <v>52</v>
      </c>
      <c r="H43" s="16">
        <v>1</v>
      </c>
      <c r="I43" s="16">
        <v>12</v>
      </c>
      <c r="J43" s="16" t="s">
        <v>81</v>
      </c>
      <c r="K43" s="16" t="s">
        <v>85</v>
      </c>
      <c r="L43" s="16" t="s">
        <v>11</v>
      </c>
      <c r="M43" s="16">
        <v>2</v>
      </c>
      <c r="N43" s="16" t="s">
        <v>40</v>
      </c>
      <c r="O43" s="17" t="s">
        <v>40</v>
      </c>
      <c r="R43" t="str">
        <f t="shared" si="1"/>
        <v>Racalmas Challenger CupGroup StageMatyas OdnogaBalazs Katz</v>
      </c>
      <c r="T43" t="str">
        <v>Boglarka Nagy</v>
      </c>
      <c r="V43">
        <f t="shared" si="2"/>
        <v>0</v>
      </c>
      <c r="X43">
        <f t="shared" si="3"/>
        <v>0</v>
      </c>
      <c r="Y43">
        <f t="shared" si="0"/>
        <v>0</v>
      </c>
      <c r="AA43">
        <f t="shared" si="4"/>
        <v>0</v>
      </c>
      <c r="AB43">
        <f t="shared" si="5"/>
        <v>0</v>
      </c>
    </row>
    <row r="44" spans="1:28" x14ac:dyDescent="0.35">
      <c r="A44" s="15">
        <v>44296</v>
      </c>
      <c r="B44" s="16" t="s">
        <v>18</v>
      </c>
      <c r="C44" s="16" t="s">
        <v>25</v>
      </c>
      <c r="D44" s="16" t="s">
        <v>5</v>
      </c>
      <c r="E44" s="16" t="s">
        <v>57</v>
      </c>
      <c r="F44" s="16" t="s">
        <v>4</v>
      </c>
      <c r="G44" s="16" t="s">
        <v>52</v>
      </c>
      <c r="H44" s="16">
        <v>1</v>
      </c>
      <c r="I44" s="16">
        <v>14</v>
      </c>
      <c r="J44" s="16" t="s">
        <v>81</v>
      </c>
      <c r="K44" s="16" t="s">
        <v>85</v>
      </c>
      <c r="L44" s="16" t="s">
        <v>11</v>
      </c>
      <c r="M44" s="16">
        <v>2</v>
      </c>
      <c r="N44" s="16" t="s">
        <v>12</v>
      </c>
      <c r="O44" s="17" t="s">
        <v>35</v>
      </c>
      <c r="R44" t="str">
        <f t="shared" si="1"/>
        <v>Racalmas Challenger CupGroup StageMatyas OdnogaBalazs Katz</v>
      </c>
      <c r="T44">
        <v>0</v>
      </c>
      <c r="V44">
        <f t="shared" si="2"/>
        <v>0</v>
      </c>
      <c r="X44">
        <f t="shared" si="3"/>
        <v>0</v>
      </c>
      <c r="Y44">
        <f t="shared" si="0"/>
        <v>0</v>
      </c>
      <c r="AA44">
        <f t="shared" si="4"/>
        <v>0</v>
      </c>
      <c r="AB44">
        <f t="shared" si="5"/>
        <v>1</v>
      </c>
    </row>
    <row r="45" spans="1:28" x14ac:dyDescent="0.35">
      <c r="A45" s="15">
        <v>44296</v>
      </c>
      <c r="B45" s="16" t="s">
        <v>18</v>
      </c>
      <c r="C45" s="16" t="s">
        <v>25</v>
      </c>
      <c r="D45" s="16" t="s">
        <v>5</v>
      </c>
      <c r="E45" s="16" t="s">
        <v>57</v>
      </c>
      <c r="F45" s="16" t="s">
        <v>4</v>
      </c>
      <c r="G45" s="16" t="s">
        <v>52</v>
      </c>
      <c r="H45" s="16">
        <v>2</v>
      </c>
      <c r="I45" s="16">
        <v>24</v>
      </c>
      <c r="J45" s="16" t="s">
        <v>81</v>
      </c>
      <c r="K45" s="16" t="s">
        <v>85</v>
      </c>
      <c r="L45" s="16" t="s">
        <v>12</v>
      </c>
      <c r="M45" s="16">
        <v>1</v>
      </c>
      <c r="N45" s="16" t="s">
        <v>12</v>
      </c>
      <c r="O45" s="17" t="s">
        <v>33</v>
      </c>
      <c r="R45" t="str">
        <f t="shared" si="1"/>
        <v>Racalmas Challenger CupGroup StageMatyas OdnogaBalazs Katz</v>
      </c>
      <c r="V45">
        <f t="shared" si="2"/>
        <v>1</v>
      </c>
      <c r="X45">
        <f t="shared" si="3"/>
        <v>1</v>
      </c>
      <c r="Y45">
        <f t="shared" si="0"/>
        <v>0</v>
      </c>
      <c r="AA45">
        <f t="shared" si="4"/>
        <v>0</v>
      </c>
      <c r="AB45">
        <f t="shared" si="5"/>
        <v>0</v>
      </c>
    </row>
    <row r="46" spans="1:28" x14ac:dyDescent="0.35">
      <c r="A46" s="15">
        <v>44296</v>
      </c>
      <c r="B46" s="16" t="s">
        <v>18</v>
      </c>
      <c r="C46" s="16" t="s">
        <v>25</v>
      </c>
      <c r="D46" s="16" t="s">
        <v>5</v>
      </c>
      <c r="E46" s="16" t="s">
        <v>57</v>
      </c>
      <c r="F46" s="16" t="s">
        <v>4</v>
      </c>
      <c r="G46" s="16" t="s">
        <v>52</v>
      </c>
      <c r="H46" s="16">
        <v>2</v>
      </c>
      <c r="I46" s="16">
        <v>25</v>
      </c>
      <c r="J46" s="16" t="s">
        <v>81</v>
      </c>
      <c r="K46" s="16" t="s">
        <v>85</v>
      </c>
      <c r="L46" s="16" t="s">
        <v>12</v>
      </c>
      <c r="M46" s="16">
        <v>1</v>
      </c>
      <c r="N46" s="16" t="s">
        <v>12</v>
      </c>
      <c r="O46" s="17" t="s">
        <v>34</v>
      </c>
      <c r="R46" t="str">
        <f t="shared" si="1"/>
        <v>Racalmas Challenger CupGroup StageMatyas OdnogaBalazs Katz</v>
      </c>
      <c r="T46" t="str" cm="1">
        <f t="array" ref="T46:T76">_xlfn.UNIQUE(T2:T43,)</f>
        <v>Matyas Odnoga</v>
      </c>
      <c r="V46">
        <f t="shared" si="2"/>
        <v>1</v>
      </c>
      <c r="X46">
        <f t="shared" si="3"/>
        <v>1</v>
      </c>
      <c r="Y46">
        <f t="shared" si="0"/>
        <v>0</v>
      </c>
      <c r="AA46">
        <f t="shared" si="4"/>
        <v>0</v>
      </c>
      <c r="AB46">
        <f t="shared" si="5"/>
        <v>0</v>
      </c>
    </row>
    <row r="47" spans="1:28" x14ac:dyDescent="0.35">
      <c r="A47" s="15">
        <v>44296</v>
      </c>
      <c r="B47" s="16" t="s">
        <v>18</v>
      </c>
      <c r="C47" s="16" t="s">
        <v>25</v>
      </c>
      <c r="D47" s="16" t="s">
        <v>5</v>
      </c>
      <c r="E47" s="16" t="s">
        <v>57</v>
      </c>
      <c r="F47" s="16" t="s">
        <v>4</v>
      </c>
      <c r="G47" s="16" t="s">
        <v>52</v>
      </c>
      <c r="H47" s="16">
        <v>2</v>
      </c>
      <c r="I47" s="16">
        <v>26</v>
      </c>
      <c r="J47" s="16" t="s">
        <v>81</v>
      </c>
      <c r="K47" s="16" t="s">
        <v>85</v>
      </c>
      <c r="L47" s="16" t="s">
        <v>12</v>
      </c>
      <c r="M47" s="16">
        <v>1</v>
      </c>
      <c r="N47" s="16" t="s">
        <v>11</v>
      </c>
      <c r="O47" s="17" t="s">
        <v>35</v>
      </c>
      <c r="R47" t="str">
        <f t="shared" si="1"/>
        <v>Racalmas Challenger CupGroup StageMatyas OdnogaBalazs Katz</v>
      </c>
      <c r="T47" t="str">
        <v>Csaba Banyik</v>
      </c>
      <c r="V47">
        <f t="shared" si="2"/>
        <v>0</v>
      </c>
      <c r="X47">
        <f t="shared" si="3"/>
        <v>0</v>
      </c>
      <c r="Y47">
        <f t="shared" si="0"/>
        <v>1</v>
      </c>
      <c r="AA47">
        <f t="shared" si="4"/>
        <v>0</v>
      </c>
      <c r="AB47">
        <f t="shared" si="5"/>
        <v>0</v>
      </c>
    </row>
    <row r="48" spans="1:28" x14ac:dyDescent="0.35">
      <c r="A48" s="15">
        <v>44296</v>
      </c>
      <c r="B48" s="16" t="s">
        <v>18</v>
      </c>
      <c r="C48" s="16" t="s">
        <v>25</v>
      </c>
      <c r="D48" s="16" t="s">
        <v>5</v>
      </c>
      <c r="E48" s="16" t="s">
        <v>57</v>
      </c>
      <c r="F48" s="16" t="s">
        <v>4</v>
      </c>
      <c r="G48" s="16" t="s">
        <v>52</v>
      </c>
      <c r="H48" s="16">
        <v>2</v>
      </c>
      <c r="I48" s="16">
        <v>27</v>
      </c>
      <c r="J48" s="16" t="s">
        <v>81</v>
      </c>
      <c r="K48" s="16" t="s">
        <v>85</v>
      </c>
      <c r="L48" s="16" t="s">
        <v>11</v>
      </c>
      <c r="M48" s="16">
        <v>2</v>
      </c>
      <c r="N48" s="16" t="s">
        <v>12</v>
      </c>
      <c r="O48" s="17" t="s">
        <v>35</v>
      </c>
      <c r="R48" t="str">
        <f t="shared" si="1"/>
        <v>Racalmas Challenger CupGroup StageMatyas OdnogaBalazs Katz</v>
      </c>
      <c r="T48" t="str">
        <v>Zsombor Bene</v>
      </c>
      <c r="V48">
        <f t="shared" si="2"/>
        <v>0</v>
      </c>
      <c r="X48">
        <f t="shared" si="3"/>
        <v>0</v>
      </c>
      <c r="Y48">
        <f t="shared" si="0"/>
        <v>0</v>
      </c>
      <c r="AA48">
        <f t="shared" si="4"/>
        <v>0</v>
      </c>
      <c r="AB48">
        <f t="shared" si="5"/>
        <v>1</v>
      </c>
    </row>
    <row r="49" spans="1:28" x14ac:dyDescent="0.35">
      <c r="A49" s="15">
        <v>44296</v>
      </c>
      <c r="B49" s="16" t="s">
        <v>18</v>
      </c>
      <c r="C49" s="16" t="s">
        <v>25</v>
      </c>
      <c r="D49" s="16" t="s">
        <v>5</v>
      </c>
      <c r="E49" s="16" t="s">
        <v>57</v>
      </c>
      <c r="F49" s="16" t="s">
        <v>4</v>
      </c>
      <c r="G49" s="16" t="s">
        <v>52</v>
      </c>
      <c r="H49" s="16">
        <v>2</v>
      </c>
      <c r="I49" s="16">
        <v>28</v>
      </c>
      <c r="J49" s="16" t="s">
        <v>81</v>
      </c>
      <c r="K49" s="16" t="s">
        <v>85</v>
      </c>
      <c r="L49" s="16" t="s">
        <v>11</v>
      </c>
      <c r="M49" s="16">
        <v>1</v>
      </c>
      <c r="N49" s="16" t="s">
        <v>12</v>
      </c>
      <c r="O49" s="17" t="s">
        <v>33</v>
      </c>
      <c r="R49" t="str">
        <f t="shared" si="1"/>
        <v>Racalmas Challenger CupGroup StageMatyas OdnogaBalazs Katz</v>
      </c>
      <c r="T49" t="str">
        <v>Martin Csereklye</v>
      </c>
      <c r="V49">
        <f t="shared" si="2"/>
        <v>0</v>
      </c>
      <c r="X49">
        <f t="shared" si="3"/>
        <v>0</v>
      </c>
      <c r="Y49">
        <f t="shared" si="0"/>
        <v>1</v>
      </c>
      <c r="AA49">
        <f t="shared" si="4"/>
        <v>0</v>
      </c>
      <c r="AB49">
        <f t="shared" si="5"/>
        <v>0</v>
      </c>
    </row>
    <row r="50" spans="1:28" x14ac:dyDescent="0.35">
      <c r="A50" s="15">
        <v>44296</v>
      </c>
      <c r="B50" s="16" t="s">
        <v>18</v>
      </c>
      <c r="C50" s="16" t="s">
        <v>25</v>
      </c>
      <c r="D50" s="16" t="s">
        <v>5</v>
      </c>
      <c r="E50" s="16" t="s">
        <v>57</v>
      </c>
      <c r="F50" s="16" t="s">
        <v>4</v>
      </c>
      <c r="G50" s="16" t="s">
        <v>52</v>
      </c>
      <c r="H50" s="16">
        <v>2</v>
      </c>
      <c r="I50" s="16">
        <v>29</v>
      </c>
      <c r="J50" s="16" t="s">
        <v>81</v>
      </c>
      <c r="K50" s="16" t="s">
        <v>85</v>
      </c>
      <c r="L50" s="16" t="s">
        <v>11</v>
      </c>
      <c r="M50" s="16">
        <v>1</v>
      </c>
      <c r="N50" s="16" t="s">
        <v>12</v>
      </c>
      <c r="O50" s="17" t="s">
        <v>33</v>
      </c>
      <c r="R50" t="str">
        <f t="shared" si="1"/>
        <v>Racalmas Challenger CupGroup StageMatyas OdnogaBalazs Katz</v>
      </c>
      <c r="T50" t="str">
        <v>Lea Vasas</v>
      </c>
      <c r="V50">
        <f t="shared" si="2"/>
        <v>0</v>
      </c>
      <c r="X50">
        <f t="shared" si="3"/>
        <v>0</v>
      </c>
      <c r="Y50">
        <f t="shared" si="0"/>
        <v>1</v>
      </c>
      <c r="AA50">
        <f t="shared" si="4"/>
        <v>0</v>
      </c>
      <c r="AB50">
        <f t="shared" si="5"/>
        <v>0</v>
      </c>
    </row>
    <row r="51" spans="1:28" x14ac:dyDescent="0.35">
      <c r="A51" s="15">
        <v>44296</v>
      </c>
      <c r="B51" s="16" t="s">
        <v>18</v>
      </c>
      <c r="C51" s="16" t="s">
        <v>25</v>
      </c>
      <c r="D51" s="16" t="s">
        <v>5</v>
      </c>
      <c r="E51" s="16" t="s">
        <v>57</v>
      </c>
      <c r="F51" s="16" t="s">
        <v>4</v>
      </c>
      <c r="G51" s="16" t="s">
        <v>52</v>
      </c>
      <c r="H51" s="16">
        <v>2</v>
      </c>
      <c r="I51" s="16">
        <v>30</v>
      </c>
      <c r="J51" s="16" t="s">
        <v>81</v>
      </c>
      <c r="K51" s="16" t="s">
        <v>85</v>
      </c>
      <c r="L51" s="16" t="s">
        <v>11</v>
      </c>
      <c r="M51" s="16">
        <v>2</v>
      </c>
      <c r="N51" s="16" t="s">
        <v>12</v>
      </c>
      <c r="O51" s="17" t="s">
        <v>35</v>
      </c>
      <c r="R51" t="str">
        <f t="shared" si="1"/>
        <v>Racalmas Challenger CupGroup StageMatyas OdnogaBalazs Katz</v>
      </c>
      <c r="T51" t="str">
        <v>Zsanett Janicsek</v>
      </c>
      <c r="V51">
        <f t="shared" si="2"/>
        <v>0</v>
      </c>
      <c r="X51">
        <f t="shared" si="3"/>
        <v>0</v>
      </c>
      <c r="Y51">
        <f t="shared" si="0"/>
        <v>0</v>
      </c>
      <c r="AA51">
        <f t="shared" si="4"/>
        <v>0</v>
      </c>
      <c r="AB51">
        <f t="shared" si="5"/>
        <v>1</v>
      </c>
    </row>
    <row r="52" spans="1:28" x14ac:dyDescent="0.35">
      <c r="A52" s="15">
        <v>44296</v>
      </c>
      <c r="B52" s="16" t="s">
        <v>18</v>
      </c>
      <c r="C52" s="16" t="s">
        <v>25</v>
      </c>
      <c r="D52" s="16" t="s">
        <v>5</v>
      </c>
      <c r="E52" s="16" t="s">
        <v>57</v>
      </c>
      <c r="F52" s="16" t="s">
        <v>4</v>
      </c>
      <c r="G52" s="16" t="s">
        <v>52</v>
      </c>
      <c r="H52" s="16">
        <v>2</v>
      </c>
      <c r="I52" s="16">
        <v>31</v>
      </c>
      <c r="J52" s="16" t="s">
        <v>81</v>
      </c>
      <c r="K52" s="16" t="s">
        <v>85</v>
      </c>
      <c r="L52" s="16" t="s">
        <v>12</v>
      </c>
      <c r="M52" s="16">
        <v>1</v>
      </c>
      <c r="N52" s="16" t="s">
        <v>12</v>
      </c>
      <c r="O52" s="17" t="s">
        <v>35</v>
      </c>
      <c r="R52" t="str">
        <f t="shared" si="1"/>
        <v>Racalmas Challenger CupGroup StageMatyas OdnogaBalazs Katz</v>
      </c>
      <c r="T52" t="str">
        <v>Bence Forgacs</v>
      </c>
      <c r="V52">
        <f t="shared" si="2"/>
        <v>1</v>
      </c>
      <c r="X52">
        <f t="shared" si="3"/>
        <v>1</v>
      </c>
      <c r="Y52">
        <f t="shared" si="0"/>
        <v>0</v>
      </c>
      <c r="AA52">
        <f t="shared" si="4"/>
        <v>0</v>
      </c>
      <c r="AB52">
        <f t="shared" si="5"/>
        <v>0</v>
      </c>
    </row>
    <row r="53" spans="1:28" x14ac:dyDescent="0.35">
      <c r="A53" s="15">
        <v>44296</v>
      </c>
      <c r="B53" s="16" t="s">
        <v>18</v>
      </c>
      <c r="C53" s="16" t="s">
        <v>25</v>
      </c>
      <c r="D53" s="16" t="s">
        <v>5</v>
      </c>
      <c r="E53" s="16" t="s">
        <v>57</v>
      </c>
      <c r="F53" s="16" t="s">
        <v>4</v>
      </c>
      <c r="G53" s="16" t="s">
        <v>52</v>
      </c>
      <c r="H53" s="16">
        <v>2</v>
      </c>
      <c r="I53" s="16">
        <v>32</v>
      </c>
      <c r="J53" s="16" t="s">
        <v>81</v>
      </c>
      <c r="K53" s="16" t="s">
        <v>85</v>
      </c>
      <c r="L53" s="16" t="s">
        <v>12</v>
      </c>
      <c r="M53" s="16">
        <v>2</v>
      </c>
      <c r="N53" s="16" t="s">
        <v>11</v>
      </c>
      <c r="O53" s="17" t="s">
        <v>35</v>
      </c>
      <c r="R53" t="str">
        <f t="shared" si="1"/>
        <v>Racalmas Challenger CupGroup StageMatyas OdnogaBalazs Katz</v>
      </c>
      <c r="T53" t="str">
        <v>Adam Blazsovics</v>
      </c>
      <c r="V53">
        <f t="shared" si="2"/>
        <v>0</v>
      </c>
      <c r="X53">
        <f t="shared" si="3"/>
        <v>0</v>
      </c>
      <c r="Y53">
        <f t="shared" si="0"/>
        <v>0</v>
      </c>
      <c r="AA53">
        <f t="shared" si="4"/>
        <v>0</v>
      </c>
      <c r="AB53">
        <f t="shared" si="5"/>
        <v>1</v>
      </c>
    </row>
    <row r="54" spans="1:28" x14ac:dyDescent="0.35">
      <c r="A54" s="15">
        <v>44296</v>
      </c>
      <c r="B54" s="16" t="s">
        <v>18</v>
      </c>
      <c r="C54" s="16" t="s">
        <v>25</v>
      </c>
      <c r="D54" s="16" t="s">
        <v>5</v>
      </c>
      <c r="E54" s="16" t="s">
        <v>57</v>
      </c>
      <c r="F54" s="16" t="s">
        <v>4</v>
      </c>
      <c r="G54" s="16" t="s">
        <v>52</v>
      </c>
      <c r="H54" s="16">
        <v>2</v>
      </c>
      <c r="I54" s="16">
        <v>33</v>
      </c>
      <c r="J54" s="16" t="s">
        <v>81</v>
      </c>
      <c r="K54" s="16" t="s">
        <v>85</v>
      </c>
      <c r="L54" s="16" t="s">
        <v>12</v>
      </c>
      <c r="M54" s="16">
        <v>1</v>
      </c>
      <c r="N54" s="16" t="s">
        <v>11</v>
      </c>
      <c r="O54" s="17" t="s">
        <v>34</v>
      </c>
      <c r="R54" t="str">
        <f t="shared" si="1"/>
        <v>Racalmas Challenger CupGroup StageMatyas OdnogaBalazs Katz</v>
      </c>
      <c r="T54" t="str">
        <v>Yassine Sahli</v>
      </c>
      <c r="V54">
        <f t="shared" si="2"/>
        <v>0</v>
      </c>
      <c r="X54">
        <f t="shared" si="3"/>
        <v>0</v>
      </c>
      <c r="Y54">
        <f t="shared" si="0"/>
        <v>1</v>
      </c>
      <c r="AA54">
        <f t="shared" si="4"/>
        <v>0</v>
      </c>
      <c r="AB54">
        <f t="shared" si="5"/>
        <v>0</v>
      </c>
    </row>
    <row r="55" spans="1:28" x14ac:dyDescent="0.35">
      <c r="A55" s="15">
        <v>44296</v>
      </c>
      <c r="B55" s="16" t="s">
        <v>18</v>
      </c>
      <c r="C55" s="16" t="s">
        <v>25</v>
      </c>
      <c r="D55" s="16" t="s">
        <v>5</v>
      </c>
      <c r="E55" s="16" t="s">
        <v>57</v>
      </c>
      <c r="F55" s="16" t="s">
        <v>4</v>
      </c>
      <c r="G55" s="16" t="s">
        <v>52</v>
      </c>
      <c r="H55" s="16">
        <v>2</v>
      </c>
      <c r="I55" s="16">
        <v>34</v>
      </c>
      <c r="J55" s="16" t="s">
        <v>81</v>
      </c>
      <c r="K55" s="16" t="s">
        <v>85</v>
      </c>
      <c r="L55" s="16" t="s">
        <v>12</v>
      </c>
      <c r="M55" s="16">
        <v>1</v>
      </c>
      <c r="N55" s="16" t="s">
        <v>12</v>
      </c>
      <c r="O55" s="17" t="s">
        <v>33</v>
      </c>
      <c r="R55" t="str">
        <f t="shared" si="1"/>
        <v>Racalmas Challenger CupGroup StageMatyas OdnogaBalazs Katz</v>
      </c>
      <c r="T55" t="str">
        <v>Konrad Nowicki</v>
      </c>
      <c r="V55">
        <f t="shared" si="2"/>
        <v>1</v>
      </c>
      <c r="X55">
        <f t="shared" si="3"/>
        <v>1</v>
      </c>
      <c r="Y55">
        <f t="shared" si="0"/>
        <v>0</v>
      </c>
      <c r="AA55">
        <f t="shared" si="4"/>
        <v>0</v>
      </c>
      <c r="AB55">
        <f t="shared" si="5"/>
        <v>0</v>
      </c>
    </row>
    <row r="56" spans="1:28" x14ac:dyDescent="0.35">
      <c r="A56" s="15">
        <v>44296</v>
      </c>
      <c r="B56" s="16" t="s">
        <v>18</v>
      </c>
      <c r="C56" s="16" t="s">
        <v>25</v>
      </c>
      <c r="D56" s="16" t="s">
        <v>5</v>
      </c>
      <c r="E56" s="16" t="s">
        <v>57</v>
      </c>
      <c r="F56" s="16" t="s">
        <v>4</v>
      </c>
      <c r="G56" s="16" t="s">
        <v>52</v>
      </c>
      <c r="H56" s="16">
        <v>2</v>
      </c>
      <c r="I56" s="16">
        <v>35</v>
      </c>
      <c r="J56" s="16" t="s">
        <v>81</v>
      </c>
      <c r="K56" s="16" t="s">
        <v>85</v>
      </c>
      <c r="L56" s="16" t="s">
        <v>11</v>
      </c>
      <c r="M56" s="16">
        <v>1</v>
      </c>
      <c r="N56" s="16" t="s">
        <v>40</v>
      </c>
      <c r="O56" s="17" t="s">
        <v>40</v>
      </c>
      <c r="R56" t="str">
        <f t="shared" si="1"/>
        <v>Racalmas Challenger CupGroup StageMatyas OdnogaBalazs Katz</v>
      </c>
      <c r="T56" t="str">
        <v>Cedric Jaegy</v>
      </c>
      <c r="V56">
        <f t="shared" si="2"/>
        <v>0</v>
      </c>
      <c r="X56">
        <f t="shared" si="3"/>
        <v>0</v>
      </c>
      <c r="Y56">
        <f t="shared" si="0"/>
        <v>0</v>
      </c>
      <c r="AA56">
        <f t="shared" si="4"/>
        <v>0</v>
      </c>
      <c r="AB56">
        <f t="shared" si="5"/>
        <v>0</v>
      </c>
    </row>
    <row r="57" spans="1:28" x14ac:dyDescent="0.35">
      <c r="A57" s="15">
        <v>44296</v>
      </c>
      <c r="B57" s="16" t="s">
        <v>18</v>
      </c>
      <c r="C57" s="16" t="s">
        <v>25</v>
      </c>
      <c r="D57" s="16" t="s">
        <v>5</v>
      </c>
      <c r="E57" s="16" t="s">
        <v>57</v>
      </c>
      <c r="F57" s="16" t="s">
        <v>4</v>
      </c>
      <c r="G57" s="16" t="s">
        <v>52</v>
      </c>
      <c r="H57" s="16">
        <v>2</v>
      </c>
      <c r="I57" s="16">
        <v>36</v>
      </c>
      <c r="J57" s="16" t="s">
        <v>81</v>
      </c>
      <c r="K57" s="16" t="s">
        <v>85</v>
      </c>
      <c r="L57" s="16" t="s">
        <v>11</v>
      </c>
      <c r="M57" s="16">
        <v>1</v>
      </c>
      <c r="N57" s="16" t="s">
        <v>12</v>
      </c>
      <c r="O57" s="17" t="s">
        <v>35</v>
      </c>
      <c r="R57" t="str">
        <f t="shared" si="1"/>
        <v>Racalmas Challenger CupGroup StageMatyas OdnogaBalazs Katz</v>
      </c>
      <c r="T57" t="str">
        <v>Apor Gyorgydeak</v>
      </c>
      <c r="V57">
        <f t="shared" si="2"/>
        <v>0</v>
      </c>
      <c r="X57">
        <f t="shared" si="3"/>
        <v>0</v>
      </c>
      <c r="Y57">
        <f t="shared" si="0"/>
        <v>1</v>
      </c>
      <c r="AA57">
        <f t="shared" si="4"/>
        <v>0</v>
      </c>
      <c r="AB57">
        <f t="shared" si="5"/>
        <v>0</v>
      </c>
    </row>
    <row r="58" spans="1:28" x14ac:dyDescent="0.35">
      <c r="A58" s="15">
        <v>44296</v>
      </c>
      <c r="B58" s="16" t="s">
        <v>18</v>
      </c>
      <c r="C58" s="16" t="s">
        <v>25</v>
      </c>
      <c r="D58" s="16" t="s">
        <v>5</v>
      </c>
      <c r="E58" s="16" t="s">
        <v>57</v>
      </c>
      <c r="F58" s="16" t="s">
        <v>4</v>
      </c>
      <c r="G58" s="16" t="s">
        <v>52</v>
      </c>
      <c r="H58" s="16">
        <v>2</v>
      </c>
      <c r="I58" s="16">
        <v>37</v>
      </c>
      <c r="J58" s="16" t="s">
        <v>81</v>
      </c>
      <c r="K58" s="16" t="s">
        <v>85</v>
      </c>
      <c r="L58" s="16" t="s">
        <v>11</v>
      </c>
      <c r="M58" s="16">
        <v>2</v>
      </c>
      <c r="N58" s="16" t="s">
        <v>12</v>
      </c>
      <c r="O58" s="17" t="s">
        <v>34</v>
      </c>
      <c r="R58" t="str">
        <f t="shared" si="1"/>
        <v>Racalmas Challenger CupGroup StageMatyas OdnogaBalazs Katz</v>
      </c>
      <c r="T58" t="str">
        <v>Adrian Duszak</v>
      </c>
      <c r="V58">
        <f t="shared" si="2"/>
        <v>0</v>
      </c>
      <c r="X58">
        <f t="shared" si="3"/>
        <v>0</v>
      </c>
      <c r="Y58">
        <f t="shared" si="0"/>
        <v>0</v>
      </c>
      <c r="AA58">
        <f t="shared" si="4"/>
        <v>0</v>
      </c>
      <c r="AB58">
        <f t="shared" si="5"/>
        <v>1</v>
      </c>
    </row>
    <row r="59" spans="1:28" x14ac:dyDescent="0.35">
      <c r="A59" s="15">
        <v>44296</v>
      </c>
      <c r="B59" s="16" t="s">
        <v>18</v>
      </c>
      <c r="C59" s="16" t="s">
        <v>25</v>
      </c>
      <c r="D59" s="16" t="s">
        <v>5</v>
      </c>
      <c r="E59" s="16" t="s">
        <v>57</v>
      </c>
      <c r="F59" s="16" t="s">
        <v>4</v>
      </c>
      <c r="G59" s="16" t="s">
        <v>52</v>
      </c>
      <c r="H59" s="16">
        <v>2</v>
      </c>
      <c r="I59" s="16">
        <v>38</v>
      </c>
      <c r="J59" s="16" t="s">
        <v>81</v>
      </c>
      <c r="K59" s="16" t="s">
        <v>85</v>
      </c>
      <c r="L59" s="16" t="s">
        <v>11</v>
      </c>
      <c r="M59" s="16">
        <v>1</v>
      </c>
      <c r="N59" s="16" t="s">
        <v>12</v>
      </c>
      <c r="O59" s="17" t="s">
        <v>33</v>
      </c>
      <c r="R59" t="str">
        <f t="shared" si="1"/>
        <v>Racalmas Challenger CupGroup StageMatyas OdnogaBalazs Katz</v>
      </c>
      <c r="T59" t="str">
        <v>Franczuk Bartlomiej</v>
      </c>
      <c r="V59">
        <f t="shared" si="2"/>
        <v>0</v>
      </c>
      <c r="X59">
        <f t="shared" si="3"/>
        <v>0</v>
      </c>
      <c r="Y59">
        <f t="shared" si="0"/>
        <v>1</v>
      </c>
      <c r="AA59">
        <f t="shared" si="4"/>
        <v>0</v>
      </c>
      <c r="AB59">
        <f t="shared" si="5"/>
        <v>0</v>
      </c>
    </row>
    <row r="60" spans="1:28" x14ac:dyDescent="0.35">
      <c r="A60" s="15">
        <v>44296</v>
      </c>
      <c r="B60" s="16" t="s">
        <v>18</v>
      </c>
      <c r="C60" s="16" t="s">
        <v>25</v>
      </c>
      <c r="D60" s="16" t="s">
        <v>5</v>
      </c>
      <c r="E60" s="16" t="s">
        <v>57</v>
      </c>
      <c r="F60" s="16" t="s">
        <v>4</v>
      </c>
      <c r="G60" s="16" t="s">
        <v>52</v>
      </c>
      <c r="H60" s="16">
        <v>2</v>
      </c>
      <c r="I60" s="16">
        <v>39</v>
      </c>
      <c r="J60" s="16" t="s">
        <v>81</v>
      </c>
      <c r="K60" s="16" t="s">
        <v>85</v>
      </c>
      <c r="L60" s="16" t="s">
        <v>11</v>
      </c>
      <c r="M60" s="16">
        <v>2</v>
      </c>
      <c r="N60" s="16" t="s">
        <v>12</v>
      </c>
      <c r="O60" s="17" t="s">
        <v>35</v>
      </c>
      <c r="R60" t="str">
        <f t="shared" si="1"/>
        <v>Racalmas Challenger CupGroup StageMatyas OdnogaBalazs Katz</v>
      </c>
      <c r="T60" t="str">
        <v>Adam Bako</v>
      </c>
      <c r="V60">
        <f t="shared" si="2"/>
        <v>0</v>
      </c>
      <c r="X60">
        <f t="shared" si="3"/>
        <v>0</v>
      </c>
      <c r="Y60">
        <f t="shared" si="0"/>
        <v>0</v>
      </c>
      <c r="AA60">
        <f t="shared" si="4"/>
        <v>0</v>
      </c>
      <c r="AB60">
        <f t="shared" si="5"/>
        <v>1</v>
      </c>
    </row>
    <row r="61" spans="1:28" x14ac:dyDescent="0.35">
      <c r="A61" s="15">
        <v>44296</v>
      </c>
      <c r="B61" s="16" t="s">
        <v>18</v>
      </c>
      <c r="C61" s="16" t="s">
        <v>25</v>
      </c>
      <c r="D61" s="16" t="s">
        <v>5</v>
      </c>
      <c r="E61" s="16" t="s">
        <v>57</v>
      </c>
      <c r="F61" s="16" t="s">
        <v>4</v>
      </c>
      <c r="G61" s="16" t="s">
        <v>52</v>
      </c>
      <c r="H61" s="16">
        <v>1</v>
      </c>
      <c r="I61" s="16">
        <v>15</v>
      </c>
      <c r="J61" s="16" t="s">
        <v>81</v>
      </c>
      <c r="K61" s="16" t="s">
        <v>77</v>
      </c>
      <c r="L61" s="16" t="s">
        <v>12</v>
      </c>
      <c r="M61" s="16">
        <v>1</v>
      </c>
      <c r="N61" s="16" t="s">
        <v>12</v>
      </c>
      <c r="O61" s="17" t="s">
        <v>33</v>
      </c>
      <c r="R61" t="str">
        <f t="shared" si="1"/>
        <v>Racalmas Challenger CupGroup StageMatyas OdnogaJulien Grondin</v>
      </c>
      <c r="T61" t="str">
        <v>Balazs Katz</v>
      </c>
      <c r="V61">
        <f t="shared" si="2"/>
        <v>1</v>
      </c>
      <c r="X61">
        <f t="shared" si="3"/>
        <v>1</v>
      </c>
      <c r="Y61">
        <f t="shared" si="0"/>
        <v>0</v>
      </c>
      <c r="AA61">
        <f t="shared" si="4"/>
        <v>0</v>
      </c>
      <c r="AB61">
        <f t="shared" si="5"/>
        <v>0</v>
      </c>
    </row>
    <row r="62" spans="1:28" x14ac:dyDescent="0.35">
      <c r="A62" s="15">
        <v>44296</v>
      </c>
      <c r="B62" s="16" t="s">
        <v>18</v>
      </c>
      <c r="C62" s="16" t="s">
        <v>25</v>
      </c>
      <c r="D62" s="16" t="s">
        <v>5</v>
      </c>
      <c r="E62" s="16" t="s">
        <v>57</v>
      </c>
      <c r="F62" s="16" t="s">
        <v>4</v>
      </c>
      <c r="G62" s="16" t="s">
        <v>52</v>
      </c>
      <c r="H62" s="16">
        <v>2</v>
      </c>
      <c r="I62" s="16">
        <v>41</v>
      </c>
      <c r="J62" s="16" t="s">
        <v>81</v>
      </c>
      <c r="K62" s="16" t="s">
        <v>77</v>
      </c>
      <c r="L62" s="16" t="s">
        <v>11</v>
      </c>
      <c r="M62" s="16">
        <v>2</v>
      </c>
      <c r="N62" s="16" t="s">
        <v>12</v>
      </c>
      <c r="O62" s="17" t="s">
        <v>35</v>
      </c>
      <c r="R62" t="str">
        <f t="shared" si="1"/>
        <v>Racalmas Challenger CupGroup StageMatyas OdnogaJulien Grondin</v>
      </c>
      <c r="T62" t="str">
        <v>Jean Thierry Belus</v>
      </c>
      <c r="V62">
        <f t="shared" si="2"/>
        <v>0</v>
      </c>
      <c r="X62">
        <f t="shared" si="3"/>
        <v>0</v>
      </c>
      <c r="Y62">
        <f t="shared" si="0"/>
        <v>0</v>
      </c>
      <c r="AA62">
        <f t="shared" si="4"/>
        <v>0</v>
      </c>
      <c r="AB62">
        <f t="shared" si="5"/>
        <v>1</v>
      </c>
    </row>
    <row r="63" spans="1:28" x14ac:dyDescent="0.35">
      <c r="A63" s="15">
        <v>44296</v>
      </c>
      <c r="B63" s="16" t="s">
        <v>18</v>
      </c>
      <c r="C63" s="16" t="s">
        <v>25</v>
      </c>
      <c r="D63" s="16" t="s">
        <v>5</v>
      </c>
      <c r="E63" s="16" t="s">
        <v>57</v>
      </c>
      <c r="F63" s="16" t="s">
        <v>4</v>
      </c>
      <c r="G63" s="16" t="s">
        <v>52</v>
      </c>
      <c r="H63" s="16">
        <v>1</v>
      </c>
      <c r="I63" s="16">
        <v>15</v>
      </c>
      <c r="J63" s="16" t="s">
        <v>81</v>
      </c>
      <c r="K63" s="16" t="s">
        <v>85</v>
      </c>
      <c r="L63" s="16" t="s">
        <v>12</v>
      </c>
      <c r="M63" s="16">
        <v>2</v>
      </c>
      <c r="N63" s="16" t="s">
        <v>12</v>
      </c>
      <c r="O63" s="17" t="s">
        <v>33</v>
      </c>
      <c r="R63" t="str">
        <f t="shared" si="1"/>
        <v>Racalmas Challenger CupGroup StageMatyas OdnogaBalazs Katz</v>
      </c>
      <c r="T63" t="str">
        <v>Szabolcs Ilyes</v>
      </c>
      <c r="V63">
        <f t="shared" si="2"/>
        <v>1</v>
      </c>
      <c r="X63">
        <f t="shared" si="3"/>
        <v>0</v>
      </c>
      <c r="Y63">
        <f t="shared" si="0"/>
        <v>0</v>
      </c>
      <c r="AA63">
        <f t="shared" si="4"/>
        <v>1</v>
      </c>
      <c r="AB63">
        <f t="shared" si="5"/>
        <v>0</v>
      </c>
    </row>
    <row r="64" spans="1:28" x14ac:dyDescent="0.35">
      <c r="A64" s="15">
        <v>44296</v>
      </c>
      <c r="B64" s="16" t="s">
        <v>18</v>
      </c>
      <c r="C64" s="16" t="s">
        <v>25</v>
      </c>
      <c r="D64" s="16" t="s">
        <v>5</v>
      </c>
      <c r="E64" s="16" t="s">
        <v>57</v>
      </c>
      <c r="F64" s="16" t="s">
        <v>4</v>
      </c>
      <c r="G64" s="16" t="s">
        <v>52</v>
      </c>
      <c r="H64" s="16">
        <v>1</v>
      </c>
      <c r="I64" s="16">
        <v>16</v>
      </c>
      <c r="J64" s="16" t="s">
        <v>81</v>
      </c>
      <c r="K64" s="16" t="s">
        <v>77</v>
      </c>
      <c r="L64" s="16" t="s">
        <v>11</v>
      </c>
      <c r="M64" s="16">
        <v>2</v>
      </c>
      <c r="N64" s="16" t="s">
        <v>12</v>
      </c>
      <c r="O64" s="17" t="s">
        <v>34</v>
      </c>
      <c r="R64" t="str">
        <f t="shared" si="1"/>
        <v>Racalmas Challenger CupGroup StageMatyas OdnogaJulien Grondin</v>
      </c>
      <c r="T64">
        <v>0</v>
      </c>
      <c r="V64">
        <f t="shared" si="2"/>
        <v>0</v>
      </c>
      <c r="X64">
        <f t="shared" si="3"/>
        <v>0</v>
      </c>
      <c r="Y64">
        <f t="shared" si="0"/>
        <v>0</v>
      </c>
      <c r="AA64">
        <f t="shared" si="4"/>
        <v>0</v>
      </c>
      <c r="AB64">
        <f t="shared" si="5"/>
        <v>1</v>
      </c>
    </row>
    <row r="65" spans="1:28" x14ac:dyDescent="0.35">
      <c r="A65" s="15">
        <v>44296</v>
      </c>
      <c r="B65" s="16" t="s">
        <v>18</v>
      </c>
      <c r="C65" s="16" t="s">
        <v>25</v>
      </c>
      <c r="D65" s="16" t="s">
        <v>5</v>
      </c>
      <c r="E65" s="16" t="s">
        <v>57</v>
      </c>
      <c r="F65" s="16" t="s">
        <v>4</v>
      </c>
      <c r="G65" s="16" t="s">
        <v>52</v>
      </c>
      <c r="H65" s="16">
        <v>1</v>
      </c>
      <c r="I65" s="16">
        <v>16</v>
      </c>
      <c r="J65" s="16" t="s">
        <v>81</v>
      </c>
      <c r="K65" s="16" t="s">
        <v>85</v>
      </c>
      <c r="L65" s="16" t="s">
        <v>12</v>
      </c>
      <c r="M65" s="16">
        <v>1</v>
      </c>
      <c r="N65" s="16" t="s">
        <v>12</v>
      </c>
      <c r="O65" s="17" t="s">
        <v>34</v>
      </c>
      <c r="R65" t="str">
        <f t="shared" si="1"/>
        <v>Racalmas Challenger CupGroup StageMatyas OdnogaBalazs Katz</v>
      </c>
      <c r="T65" t="str">
        <v>Julien Grondin</v>
      </c>
      <c r="V65">
        <f t="shared" si="2"/>
        <v>1</v>
      </c>
      <c r="X65">
        <f t="shared" si="3"/>
        <v>1</v>
      </c>
      <c r="Y65">
        <f t="shared" si="0"/>
        <v>0</v>
      </c>
      <c r="AA65">
        <f t="shared" si="4"/>
        <v>0</v>
      </c>
      <c r="AB65">
        <f t="shared" si="5"/>
        <v>0</v>
      </c>
    </row>
    <row r="66" spans="1:28" x14ac:dyDescent="0.35">
      <c r="A66" s="15">
        <v>44296</v>
      </c>
      <c r="B66" s="16" t="s">
        <v>18</v>
      </c>
      <c r="C66" s="16" t="s">
        <v>25</v>
      </c>
      <c r="D66" s="16" t="s">
        <v>5</v>
      </c>
      <c r="E66" s="16" t="s">
        <v>57</v>
      </c>
      <c r="F66" s="16" t="s">
        <v>4</v>
      </c>
      <c r="G66" s="16" t="s">
        <v>52</v>
      </c>
      <c r="H66" s="16">
        <v>1</v>
      </c>
      <c r="I66" s="16">
        <v>17</v>
      </c>
      <c r="J66" s="16" t="s">
        <v>81</v>
      </c>
      <c r="K66" s="16" t="s">
        <v>77</v>
      </c>
      <c r="L66" s="16" t="s">
        <v>11</v>
      </c>
      <c r="M66" s="16">
        <v>1</v>
      </c>
      <c r="N66" s="16" t="s">
        <v>11</v>
      </c>
      <c r="O66" s="17" t="s">
        <v>33</v>
      </c>
      <c r="R66" t="str">
        <f t="shared" si="1"/>
        <v>Racalmas Challenger CupGroup StageMatyas OdnogaJulien Grondin</v>
      </c>
      <c r="T66" t="str">
        <v>Abel Hegedus</v>
      </c>
      <c r="V66">
        <f t="shared" si="2"/>
        <v>1</v>
      </c>
      <c r="X66">
        <f t="shared" si="3"/>
        <v>1</v>
      </c>
      <c r="Y66">
        <f t="shared" ref="Y66:Y129" si="6">IF(AND(M66=1,L66&lt;&gt;N66,N66&lt;&gt;"E"),1,0)</f>
        <v>0</v>
      </c>
      <c r="AA66">
        <f t="shared" si="4"/>
        <v>0</v>
      </c>
      <c r="AB66">
        <f t="shared" si="5"/>
        <v>0</v>
      </c>
    </row>
    <row r="67" spans="1:28" x14ac:dyDescent="0.35">
      <c r="A67" s="15">
        <v>44296</v>
      </c>
      <c r="B67" s="16" t="s">
        <v>18</v>
      </c>
      <c r="C67" s="16" t="s">
        <v>25</v>
      </c>
      <c r="D67" s="16" t="s">
        <v>5</v>
      </c>
      <c r="E67" s="16" t="s">
        <v>57</v>
      </c>
      <c r="F67" s="16" t="s">
        <v>4</v>
      </c>
      <c r="G67" s="16" t="s">
        <v>52</v>
      </c>
      <c r="H67" s="16">
        <v>1</v>
      </c>
      <c r="I67" s="16">
        <v>17</v>
      </c>
      <c r="J67" s="16" t="s">
        <v>81</v>
      </c>
      <c r="K67" s="16" t="s">
        <v>85</v>
      </c>
      <c r="L67" s="16" t="s">
        <v>12</v>
      </c>
      <c r="M67" s="16">
        <v>2</v>
      </c>
      <c r="N67" s="16" t="s">
        <v>11</v>
      </c>
      <c r="O67" s="17" t="s">
        <v>34</v>
      </c>
      <c r="R67" t="str">
        <f t="shared" ref="R67:R130" si="7">CONCATENATE(C67,G67,J67,K67)</f>
        <v>Racalmas Challenger CupGroup StageMatyas OdnogaBalazs Katz</v>
      </c>
      <c r="T67" t="str">
        <v>Zoltan Pal</v>
      </c>
      <c r="V67">
        <f t="shared" ref="V67:V130" si="8">IF(L67=N67,1,0)</f>
        <v>0</v>
      </c>
      <c r="X67">
        <f t="shared" ref="X67:X130" si="9">IF(AND(M67=1, L67=N67),1,0)</f>
        <v>0</v>
      </c>
      <c r="Y67">
        <f t="shared" si="6"/>
        <v>0</v>
      </c>
      <c r="AA67">
        <f t="shared" ref="AA67:AA130" si="10">IF(AND(M67=2,L67=N67),1,0)</f>
        <v>0</v>
      </c>
      <c r="AB67">
        <f t="shared" ref="AB67:AB130" si="11">IF(AND(M67=2,L67&lt;&gt;N67,N67&lt;&gt;"E"),1,0)</f>
        <v>1</v>
      </c>
    </row>
    <row r="68" spans="1:28" x14ac:dyDescent="0.35">
      <c r="A68" s="15">
        <v>44296</v>
      </c>
      <c r="B68" s="16" t="s">
        <v>18</v>
      </c>
      <c r="C68" s="16" t="s">
        <v>25</v>
      </c>
      <c r="D68" s="16" t="s">
        <v>5</v>
      </c>
      <c r="E68" s="16" t="s">
        <v>57</v>
      </c>
      <c r="F68" s="16" t="s">
        <v>4</v>
      </c>
      <c r="G68" s="16" t="s">
        <v>52</v>
      </c>
      <c r="H68" s="16">
        <v>1</v>
      </c>
      <c r="I68" s="16">
        <v>18</v>
      </c>
      <c r="J68" s="16" t="s">
        <v>81</v>
      </c>
      <c r="K68" s="16" t="s">
        <v>77</v>
      </c>
      <c r="L68" s="16" t="s">
        <v>11</v>
      </c>
      <c r="M68" s="16">
        <v>1</v>
      </c>
      <c r="N68" s="16" t="s">
        <v>12</v>
      </c>
      <c r="O68" s="17" t="s">
        <v>34</v>
      </c>
      <c r="R68" t="str">
        <f t="shared" si="7"/>
        <v>Racalmas Challenger CupGroup StageMatyas OdnogaJulien Grondin</v>
      </c>
      <c r="T68" t="str">
        <v>Jonatan Forro</v>
      </c>
      <c r="V68">
        <f t="shared" si="8"/>
        <v>0</v>
      </c>
      <c r="X68">
        <f t="shared" si="9"/>
        <v>0</v>
      </c>
      <c r="Y68">
        <f t="shared" si="6"/>
        <v>1</v>
      </c>
      <c r="AA68">
        <f t="shared" si="10"/>
        <v>0</v>
      </c>
      <c r="AB68">
        <f t="shared" si="11"/>
        <v>0</v>
      </c>
    </row>
    <row r="69" spans="1:28" x14ac:dyDescent="0.35">
      <c r="A69" s="15">
        <v>44296</v>
      </c>
      <c r="B69" s="16" t="s">
        <v>18</v>
      </c>
      <c r="C69" s="16" t="s">
        <v>25</v>
      </c>
      <c r="D69" s="16" t="s">
        <v>5</v>
      </c>
      <c r="E69" s="16" t="s">
        <v>57</v>
      </c>
      <c r="F69" s="16" t="s">
        <v>4</v>
      </c>
      <c r="G69" s="16" t="s">
        <v>52</v>
      </c>
      <c r="H69" s="16">
        <v>1</v>
      </c>
      <c r="I69" s="16">
        <v>18</v>
      </c>
      <c r="J69" s="16" t="s">
        <v>81</v>
      </c>
      <c r="K69" s="16" t="s">
        <v>85</v>
      </c>
      <c r="L69" s="16" t="s">
        <v>12</v>
      </c>
      <c r="M69" s="16">
        <v>1</v>
      </c>
      <c r="N69" s="16" t="s">
        <v>12</v>
      </c>
      <c r="O69" s="17" t="s">
        <v>33</v>
      </c>
      <c r="R69" t="str">
        <f t="shared" si="7"/>
        <v>Racalmas Challenger CupGroup StageMatyas OdnogaBalazs Katz</v>
      </c>
      <c r="T69" t="str">
        <v>Patrik Szatmari</v>
      </c>
      <c r="V69">
        <f t="shared" si="8"/>
        <v>1</v>
      </c>
      <c r="X69">
        <f t="shared" si="9"/>
        <v>1</v>
      </c>
      <c r="Y69">
        <f t="shared" si="6"/>
        <v>0</v>
      </c>
      <c r="AA69">
        <f t="shared" si="10"/>
        <v>0</v>
      </c>
      <c r="AB69">
        <f t="shared" si="11"/>
        <v>0</v>
      </c>
    </row>
    <row r="70" spans="1:28" x14ac:dyDescent="0.35">
      <c r="A70" s="15">
        <v>44296</v>
      </c>
      <c r="B70" s="16" t="s">
        <v>18</v>
      </c>
      <c r="C70" s="16" t="s">
        <v>25</v>
      </c>
      <c r="D70" s="16" t="s">
        <v>5</v>
      </c>
      <c r="E70" s="16" t="s">
        <v>57</v>
      </c>
      <c r="F70" s="16" t="s">
        <v>4</v>
      </c>
      <c r="G70" s="16" t="s">
        <v>52</v>
      </c>
      <c r="H70" s="16">
        <v>1</v>
      </c>
      <c r="I70" s="16">
        <v>19</v>
      </c>
      <c r="J70" s="16" t="s">
        <v>81</v>
      </c>
      <c r="K70" s="16" t="s">
        <v>77</v>
      </c>
      <c r="L70" s="16" t="s">
        <v>11</v>
      </c>
      <c r="M70" s="16">
        <v>1</v>
      </c>
      <c r="N70" s="16" t="s">
        <v>12</v>
      </c>
      <c r="O70" s="17" t="s">
        <v>33</v>
      </c>
      <c r="R70" t="str">
        <f t="shared" si="7"/>
        <v>Racalmas Challenger CupGroup StageMatyas OdnogaJulien Grondin</v>
      </c>
      <c r="T70" t="str">
        <v>Zalan Szegedi</v>
      </c>
      <c r="V70">
        <f t="shared" si="8"/>
        <v>0</v>
      </c>
      <c r="X70">
        <f t="shared" si="9"/>
        <v>0</v>
      </c>
      <c r="Y70">
        <f t="shared" si="6"/>
        <v>1</v>
      </c>
      <c r="AA70">
        <f t="shared" si="10"/>
        <v>0</v>
      </c>
      <c r="AB70">
        <f t="shared" si="11"/>
        <v>0</v>
      </c>
    </row>
    <row r="71" spans="1:28" x14ac:dyDescent="0.35">
      <c r="A71" s="15">
        <v>44296</v>
      </c>
      <c r="B71" s="16" t="s">
        <v>18</v>
      </c>
      <c r="C71" s="16" t="s">
        <v>25</v>
      </c>
      <c r="D71" s="16" t="s">
        <v>5</v>
      </c>
      <c r="E71" s="16" t="s">
        <v>57</v>
      </c>
      <c r="F71" s="16" t="s">
        <v>4</v>
      </c>
      <c r="G71" s="16" t="s">
        <v>52</v>
      </c>
      <c r="H71" s="16">
        <v>1</v>
      </c>
      <c r="I71" s="16">
        <v>19</v>
      </c>
      <c r="J71" s="16" t="s">
        <v>81</v>
      </c>
      <c r="K71" s="16" t="s">
        <v>85</v>
      </c>
      <c r="L71" s="16" t="s">
        <v>11</v>
      </c>
      <c r="M71" s="16">
        <v>2</v>
      </c>
      <c r="N71" s="16" t="s">
        <v>12</v>
      </c>
      <c r="O71" s="17" t="s">
        <v>35</v>
      </c>
      <c r="R71" t="str">
        <f t="shared" si="7"/>
        <v>Racalmas Challenger CupGroup StageMatyas OdnogaBalazs Katz</v>
      </c>
      <c r="T71" t="str">
        <v>Gabor Filep</v>
      </c>
      <c r="V71">
        <f t="shared" si="8"/>
        <v>0</v>
      </c>
      <c r="X71">
        <f t="shared" si="9"/>
        <v>0</v>
      </c>
      <c r="Y71">
        <f t="shared" si="6"/>
        <v>0</v>
      </c>
      <c r="AA71">
        <f t="shared" si="10"/>
        <v>0</v>
      </c>
      <c r="AB71">
        <f t="shared" si="11"/>
        <v>1</v>
      </c>
    </row>
    <row r="72" spans="1:28" x14ac:dyDescent="0.35">
      <c r="A72" s="15">
        <v>44296</v>
      </c>
      <c r="B72" s="16" t="s">
        <v>18</v>
      </c>
      <c r="C72" s="16" t="s">
        <v>25</v>
      </c>
      <c r="D72" s="16" t="s">
        <v>5</v>
      </c>
      <c r="E72" s="16" t="s">
        <v>57</v>
      </c>
      <c r="F72" s="16" t="s">
        <v>4</v>
      </c>
      <c r="G72" s="16" t="s">
        <v>52</v>
      </c>
      <c r="H72" s="16">
        <v>1</v>
      </c>
      <c r="I72" s="16">
        <v>20</v>
      </c>
      <c r="J72" s="16" t="s">
        <v>81</v>
      </c>
      <c r="K72" s="16" t="s">
        <v>77</v>
      </c>
      <c r="L72" s="16" t="s">
        <v>12</v>
      </c>
      <c r="M72" s="16">
        <v>2</v>
      </c>
      <c r="N72" s="16" t="s">
        <v>12</v>
      </c>
      <c r="O72" s="17" t="s">
        <v>33</v>
      </c>
      <c r="R72" t="str">
        <f t="shared" si="7"/>
        <v>Racalmas Challenger CupGroup StageMatyas OdnogaJulien Grondin</v>
      </c>
      <c r="T72" t="str">
        <v>Barna Kovacsfi</v>
      </c>
      <c r="V72">
        <f t="shared" si="8"/>
        <v>1</v>
      </c>
      <c r="X72">
        <f t="shared" si="9"/>
        <v>0</v>
      </c>
      <c r="Y72">
        <f t="shared" si="6"/>
        <v>0</v>
      </c>
      <c r="AA72">
        <f t="shared" si="10"/>
        <v>1</v>
      </c>
      <c r="AB72">
        <f t="shared" si="11"/>
        <v>0</v>
      </c>
    </row>
    <row r="73" spans="1:28" x14ac:dyDescent="0.35">
      <c r="A73" s="15">
        <v>44296</v>
      </c>
      <c r="B73" s="16" t="s">
        <v>18</v>
      </c>
      <c r="C73" s="16" t="s">
        <v>25</v>
      </c>
      <c r="D73" s="16" t="s">
        <v>5</v>
      </c>
      <c r="E73" s="16" t="s">
        <v>57</v>
      </c>
      <c r="F73" s="16" t="s">
        <v>4</v>
      </c>
      <c r="G73" s="16" t="s">
        <v>52</v>
      </c>
      <c r="H73" s="16">
        <v>1</v>
      </c>
      <c r="I73" s="16">
        <v>20</v>
      </c>
      <c r="J73" s="16" t="s">
        <v>81</v>
      </c>
      <c r="K73" s="16" t="s">
        <v>85</v>
      </c>
      <c r="L73" s="16" t="s">
        <v>11</v>
      </c>
      <c r="M73" s="16">
        <v>1</v>
      </c>
      <c r="N73" s="16" t="s">
        <v>11</v>
      </c>
      <c r="O73" s="17" t="s">
        <v>33</v>
      </c>
      <c r="R73" t="str">
        <f t="shared" si="7"/>
        <v>Racalmas Challenger CupGroup StageMatyas OdnogaBalazs Katz</v>
      </c>
      <c r="T73" t="str">
        <v>Marek Pokwap</v>
      </c>
      <c r="V73">
        <f t="shared" si="8"/>
        <v>1</v>
      </c>
      <c r="X73">
        <f t="shared" si="9"/>
        <v>1</v>
      </c>
      <c r="Y73">
        <f t="shared" si="6"/>
        <v>0</v>
      </c>
      <c r="AA73">
        <f t="shared" si="10"/>
        <v>0</v>
      </c>
      <c r="AB73">
        <f t="shared" si="11"/>
        <v>0</v>
      </c>
    </row>
    <row r="74" spans="1:28" x14ac:dyDescent="0.35">
      <c r="A74" s="15">
        <v>44296</v>
      </c>
      <c r="B74" s="16" t="s">
        <v>18</v>
      </c>
      <c r="C74" s="16" t="s">
        <v>25</v>
      </c>
      <c r="D74" s="16" t="s">
        <v>5</v>
      </c>
      <c r="E74" s="16" t="s">
        <v>57</v>
      </c>
      <c r="F74" s="16" t="s">
        <v>4</v>
      </c>
      <c r="G74" s="16" t="s">
        <v>52</v>
      </c>
      <c r="H74" s="16">
        <v>2</v>
      </c>
      <c r="I74" s="16">
        <v>21</v>
      </c>
      <c r="J74" s="16" t="s">
        <v>81</v>
      </c>
      <c r="K74" s="16" t="s">
        <v>77</v>
      </c>
      <c r="L74" s="16" t="s">
        <v>11</v>
      </c>
      <c r="M74" s="16">
        <v>2</v>
      </c>
      <c r="N74" s="16" t="s">
        <v>12</v>
      </c>
      <c r="O74" s="17" t="s">
        <v>34</v>
      </c>
      <c r="R74" t="str">
        <f t="shared" si="7"/>
        <v>Racalmas Challenger CupGroup StageMatyas OdnogaJulien Grondin</v>
      </c>
      <c r="T74" t="str">
        <v>Zsolt Lazar</v>
      </c>
      <c r="V74">
        <f t="shared" si="8"/>
        <v>0</v>
      </c>
      <c r="X74">
        <f t="shared" si="9"/>
        <v>0</v>
      </c>
      <c r="Y74">
        <f t="shared" si="6"/>
        <v>0</v>
      </c>
      <c r="AA74">
        <f t="shared" si="10"/>
        <v>0</v>
      </c>
      <c r="AB74">
        <f t="shared" si="11"/>
        <v>1</v>
      </c>
    </row>
    <row r="75" spans="1:28" x14ac:dyDescent="0.35">
      <c r="A75" s="15">
        <v>44296</v>
      </c>
      <c r="B75" s="16" t="s">
        <v>18</v>
      </c>
      <c r="C75" s="16" t="s">
        <v>25</v>
      </c>
      <c r="D75" s="16" t="s">
        <v>5</v>
      </c>
      <c r="E75" s="16" t="s">
        <v>57</v>
      </c>
      <c r="F75" s="16" t="s">
        <v>4</v>
      </c>
      <c r="G75" s="16" t="s">
        <v>52</v>
      </c>
      <c r="H75" s="16">
        <v>1</v>
      </c>
      <c r="I75" s="16">
        <v>21</v>
      </c>
      <c r="J75" s="16" t="s">
        <v>81</v>
      </c>
      <c r="K75" s="16" t="s">
        <v>85</v>
      </c>
      <c r="L75" s="16" t="s">
        <v>11</v>
      </c>
      <c r="M75" s="16">
        <v>1</v>
      </c>
      <c r="N75" s="16" t="s">
        <v>11</v>
      </c>
      <c r="O75" s="17" t="s">
        <v>35</v>
      </c>
      <c r="R75" t="str">
        <f t="shared" si="7"/>
        <v>Racalmas Challenger CupGroup StageMatyas OdnogaBalazs Katz</v>
      </c>
      <c r="T75" t="str">
        <v>Berna Baptiste</v>
      </c>
      <c r="V75">
        <f t="shared" si="8"/>
        <v>1</v>
      </c>
      <c r="X75">
        <f t="shared" si="9"/>
        <v>1</v>
      </c>
      <c r="Y75">
        <f t="shared" si="6"/>
        <v>0</v>
      </c>
      <c r="AA75">
        <f t="shared" si="10"/>
        <v>0</v>
      </c>
      <c r="AB75">
        <f t="shared" si="11"/>
        <v>0</v>
      </c>
    </row>
    <row r="76" spans="1:28" x14ac:dyDescent="0.35">
      <c r="A76" s="15">
        <v>44296</v>
      </c>
      <c r="B76" s="16" t="s">
        <v>18</v>
      </c>
      <c r="C76" s="16" t="s">
        <v>25</v>
      </c>
      <c r="D76" s="16" t="s">
        <v>5</v>
      </c>
      <c r="E76" s="16" t="s">
        <v>57</v>
      </c>
      <c r="F76" s="16" t="s">
        <v>4</v>
      </c>
      <c r="G76" s="16" t="s">
        <v>52</v>
      </c>
      <c r="H76" s="16">
        <v>2</v>
      </c>
      <c r="I76" s="16">
        <v>22</v>
      </c>
      <c r="J76" s="16" t="s">
        <v>81</v>
      </c>
      <c r="K76" s="16" t="s">
        <v>77</v>
      </c>
      <c r="L76" s="16" t="s">
        <v>11</v>
      </c>
      <c r="M76" s="16">
        <v>1</v>
      </c>
      <c r="N76" s="16" t="s">
        <v>12</v>
      </c>
      <c r="O76" s="17" t="s">
        <v>35</v>
      </c>
      <c r="R76" t="str">
        <f t="shared" si="7"/>
        <v>Racalmas Challenger CupGroup StageMatyas OdnogaJulien Grondin</v>
      </c>
      <c r="T76" t="str">
        <v>Boglarka Nagy</v>
      </c>
      <c r="V76">
        <f t="shared" si="8"/>
        <v>0</v>
      </c>
      <c r="X76">
        <f t="shared" si="9"/>
        <v>0</v>
      </c>
      <c r="Y76">
        <f t="shared" si="6"/>
        <v>1</v>
      </c>
      <c r="AA76">
        <f t="shared" si="10"/>
        <v>0</v>
      </c>
      <c r="AB76">
        <f t="shared" si="11"/>
        <v>0</v>
      </c>
    </row>
    <row r="77" spans="1:28" x14ac:dyDescent="0.35">
      <c r="A77" s="15">
        <v>44296</v>
      </c>
      <c r="B77" s="16" t="s">
        <v>18</v>
      </c>
      <c r="C77" s="16" t="s">
        <v>25</v>
      </c>
      <c r="D77" s="16" t="s">
        <v>5</v>
      </c>
      <c r="E77" s="16" t="s">
        <v>57</v>
      </c>
      <c r="F77" s="16" t="s">
        <v>4</v>
      </c>
      <c r="G77" s="16" t="s">
        <v>52</v>
      </c>
      <c r="H77" s="16">
        <v>1</v>
      </c>
      <c r="I77" s="16">
        <v>22</v>
      </c>
      <c r="J77" s="16" t="s">
        <v>81</v>
      </c>
      <c r="K77" s="16" t="s">
        <v>85</v>
      </c>
      <c r="L77" s="16" t="s">
        <v>11</v>
      </c>
      <c r="M77" s="16">
        <v>2</v>
      </c>
      <c r="N77" s="16" t="s">
        <v>12</v>
      </c>
      <c r="O77" s="17" t="s">
        <v>34</v>
      </c>
      <c r="R77" t="str">
        <f t="shared" si="7"/>
        <v>Racalmas Challenger CupGroup StageMatyas OdnogaBalazs Katz</v>
      </c>
      <c r="V77">
        <f t="shared" si="8"/>
        <v>0</v>
      </c>
      <c r="X77">
        <f t="shared" si="9"/>
        <v>0</v>
      </c>
      <c r="Y77">
        <f t="shared" si="6"/>
        <v>0</v>
      </c>
      <c r="AA77">
        <f t="shared" si="10"/>
        <v>0</v>
      </c>
      <c r="AB77">
        <f t="shared" si="11"/>
        <v>1</v>
      </c>
    </row>
    <row r="78" spans="1:28" x14ac:dyDescent="0.35">
      <c r="A78" s="15">
        <v>44296</v>
      </c>
      <c r="B78" s="16" t="s">
        <v>18</v>
      </c>
      <c r="C78" s="16" t="s">
        <v>25</v>
      </c>
      <c r="D78" s="16" t="s">
        <v>5</v>
      </c>
      <c r="E78" s="16" t="s">
        <v>57</v>
      </c>
      <c r="F78" s="16" t="s">
        <v>4</v>
      </c>
      <c r="G78" s="16" t="s">
        <v>52</v>
      </c>
      <c r="H78" s="16">
        <v>2</v>
      </c>
      <c r="I78" s="16">
        <v>23</v>
      </c>
      <c r="J78" s="16" t="s">
        <v>81</v>
      </c>
      <c r="K78" s="16" t="s">
        <v>77</v>
      </c>
      <c r="L78" s="16" t="s">
        <v>11</v>
      </c>
      <c r="M78" s="16">
        <v>1</v>
      </c>
      <c r="N78" s="16" t="s">
        <v>11</v>
      </c>
      <c r="O78" s="17" t="s">
        <v>34</v>
      </c>
      <c r="R78" t="str">
        <f t="shared" si="7"/>
        <v>Racalmas Challenger CupGroup StageMatyas OdnogaJulien Grondin</v>
      </c>
      <c r="T78">
        <f>COUNTIF(_xlfn.ANCHORARRAY(T46), "&lt;&gt;0")</f>
        <v>30</v>
      </c>
      <c r="V78">
        <f t="shared" si="8"/>
        <v>1</v>
      </c>
      <c r="X78">
        <f t="shared" si="9"/>
        <v>1</v>
      </c>
      <c r="Y78">
        <f t="shared" si="6"/>
        <v>0</v>
      </c>
      <c r="AA78">
        <f t="shared" si="10"/>
        <v>0</v>
      </c>
      <c r="AB78">
        <f t="shared" si="11"/>
        <v>0</v>
      </c>
    </row>
    <row r="79" spans="1:28" x14ac:dyDescent="0.35">
      <c r="A79" s="15">
        <v>44296</v>
      </c>
      <c r="B79" s="16" t="s">
        <v>18</v>
      </c>
      <c r="C79" s="16" t="s">
        <v>25</v>
      </c>
      <c r="D79" s="16" t="s">
        <v>5</v>
      </c>
      <c r="E79" s="16" t="s">
        <v>57</v>
      </c>
      <c r="F79" s="16" t="s">
        <v>4</v>
      </c>
      <c r="G79" s="16" t="s">
        <v>52</v>
      </c>
      <c r="H79" s="16">
        <v>2</v>
      </c>
      <c r="I79" s="16">
        <v>23</v>
      </c>
      <c r="J79" s="16" t="s">
        <v>81</v>
      </c>
      <c r="K79" s="16" t="s">
        <v>85</v>
      </c>
      <c r="L79" s="16" t="s">
        <v>12</v>
      </c>
      <c r="M79" s="16">
        <v>2</v>
      </c>
      <c r="N79" s="16" t="s">
        <v>11</v>
      </c>
      <c r="O79" s="17" t="s">
        <v>35</v>
      </c>
      <c r="R79" t="str">
        <f t="shared" si="7"/>
        <v>Racalmas Challenger CupGroup StageMatyas OdnogaBalazs Katz</v>
      </c>
      <c r="V79">
        <f t="shared" si="8"/>
        <v>0</v>
      </c>
      <c r="X79">
        <f t="shared" si="9"/>
        <v>0</v>
      </c>
      <c r="Y79">
        <f t="shared" si="6"/>
        <v>0</v>
      </c>
      <c r="AA79">
        <f t="shared" si="10"/>
        <v>0</v>
      </c>
      <c r="AB79">
        <f t="shared" si="11"/>
        <v>1</v>
      </c>
    </row>
    <row r="80" spans="1:28" x14ac:dyDescent="0.35">
      <c r="A80" s="15">
        <v>44296</v>
      </c>
      <c r="B80" s="16" t="s">
        <v>18</v>
      </c>
      <c r="C80" s="16" t="s">
        <v>25</v>
      </c>
      <c r="D80" s="16" t="s">
        <v>5</v>
      </c>
      <c r="E80" s="16" t="s">
        <v>57</v>
      </c>
      <c r="F80" s="16" t="s">
        <v>4</v>
      </c>
      <c r="G80" s="16" t="s">
        <v>52</v>
      </c>
      <c r="H80" s="16">
        <v>1</v>
      </c>
      <c r="I80" s="16">
        <v>1</v>
      </c>
      <c r="J80" s="16" t="s">
        <v>28</v>
      </c>
      <c r="K80" s="16" t="s">
        <v>74</v>
      </c>
      <c r="L80" s="16" t="s">
        <v>12</v>
      </c>
      <c r="M80" s="16">
        <v>1</v>
      </c>
      <c r="N80" s="16" t="s">
        <v>12</v>
      </c>
      <c r="O80" s="17" t="s">
        <v>33</v>
      </c>
      <c r="R80" t="str">
        <f t="shared" si="7"/>
        <v>Racalmas Challenger CupGroup StageCsaba BanyikAbel Hegedus</v>
      </c>
      <c r="V80">
        <f t="shared" si="8"/>
        <v>1</v>
      </c>
      <c r="X80">
        <f t="shared" si="9"/>
        <v>1</v>
      </c>
      <c r="Y80">
        <f t="shared" si="6"/>
        <v>0</v>
      </c>
      <c r="AA80">
        <f t="shared" si="10"/>
        <v>0</v>
      </c>
      <c r="AB80">
        <f t="shared" si="11"/>
        <v>0</v>
      </c>
    </row>
    <row r="81" spans="1:28" x14ac:dyDescent="0.35">
      <c r="A81" s="15">
        <v>44296</v>
      </c>
      <c r="B81" s="16" t="s">
        <v>18</v>
      </c>
      <c r="C81" s="16" t="s">
        <v>25</v>
      </c>
      <c r="D81" s="16" t="s">
        <v>5</v>
      </c>
      <c r="E81" s="16" t="s">
        <v>57</v>
      </c>
      <c r="F81" s="16" t="s">
        <v>4</v>
      </c>
      <c r="G81" s="16" t="s">
        <v>52</v>
      </c>
      <c r="H81" s="16">
        <v>1</v>
      </c>
      <c r="I81" s="16">
        <v>2</v>
      </c>
      <c r="J81" s="16" t="s">
        <v>28</v>
      </c>
      <c r="K81" s="16" t="s">
        <v>74</v>
      </c>
      <c r="L81" s="16" t="s">
        <v>12</v>
      </c>
      <c r="M81" s="16" t="s">
        <v>39</v>
      </c>
      <c r="N81" s="16" t="s">
        <v>11</v>
      </c>
      <c r="O81" s="17" t="s">
        <v>33</v>
      </c>
      <c r="R81" t="str">
        <f t="shared" si="7"/>
        <v>Racalmas Challenger CupGroup StageCsaba BanyikAbel Hegedus</v>
      </c>
      <c r="V81">
        <f t="shared" si="8"/>
        <v>0</v>
      </c>
      <c r="X81">
        <f t="shared" si="9"/>
        <v>0</v>
      </c>
      <c r="Y81">
        <f t="shared" si="6"/>
        <v>0</v>
      </c>
      <c r="AA81">
        <f t="shared" si="10"/>
        <v>0</v>
      </c>
      <c r="AB81">
        <f t="shared" si="11"/>
        <v>0</v>
      </c>
    </row>
    <row r="82" spans="1:28" x14ac:dyDescent="0.35">
      <c r="A82" s="15">
        <v>44296</v>
      </c>
      <c r="B82" s="16" t="s">
        <v>18</v>
      </c>
      <c r="C82" s="16" t="s">
        <v>25</v>
      </c>
      <c r="D82" s="16" t="s">
        <v>5</v>
      </c>
      <c r="E82" s="16" t="s">
        <v>57</v>
      </c>
      <c r="F82" s="16" t="s">
        <v>4</v>
      </c>
      <c r="G82" s="16" t="s">
        <v>52</v>
      </c>
      <c r="H82" s="16">
        <v>1</v>
      </c>
      <c r="I82" s="16">
        <v>3</v>
      </c>
      <c r="J82" s="16" t="s">
        <v>28</v>
      </c>
      <c r="K82" s="16" t="s">
        <v>74</v>
      </c>
      <c r="L82" s="16" t="s">
        <v>12</v>
      </c>
      <c r="M82" s="16">
        <v>1</v>
      </c>
      <c r="N82" s="16" t="s">
        <v>12</v>
      </c>
      <c r="O82" s="17" t="s">
        <v>33</v>
      </c>
      <c r="R82" t="str">
        <f t="shared" si="7"/>
        <v>Racalmas Challenger CupGroup StageCsaba BanyikAbel Hegedus</v>
      </c>
      <c r="V82">
        <f t="shared" si="8"/>
        <v>1</v>
      </c>
      <c r="X82">
        <f t="shared" si="9"/>
        <v>1</v>
      </c>
      <c r="Y82">
        <f t="shared" si="6"/>
        <v>0</v>
      </c>
      <c r="AA82">
        <f t="shared" si="10"/>
        <v>0</v>
      </c>
      <c r="AB82">
        <f t="shared" si="11"/>
        <v>0</v>
      </c>
    </row>
    <row r="83" spans="1:28" x14ac:dyDescent="0.35">
      <c r="A83" s="15">
        <v>44296</v>
      </c>
      <c r="B83" s="16" t="s">
        <v>18</v>
      </c>
      <c r="C83" s="16" t="s">
        <v>25</v>
      </c>
      <c r="D83" s="16" t="s">
        <v>5</v>
      </c>
      <c r="E83" s="16" t="s">
        <v>57</v>
      </c>
      <c r="F83" s="16" t="s">
        <v>4</v>
      </c>
      <c r="G83" s="16" t="s">
        <v>52</v>
      </c>
      <c r="H83" s="16">
        <v>1</v>
      </c>
      <c r="I83" s="16">
        <v>4</v>
      </c>
      <c r="J83" s="16" t="s">
        <v>28</v>
      </c>
      <c r="K83" s="16" t="s">
        <v>74</v>
      </c>
      <c r="L83" s="16" t="s">
        <v>12</v>
      </c>
      <c r="M83" s="16">
        <v>2</v>
      </c>
      <c r="N83" s="16" t="s">
        <v>12</v>
      </c>
      <c r="O83" s="17" t="s">
        <v>35</v>
      </c>
      <c r="R83" t="str">
        <f t="shared" si="7"/>
        <v>Racalmas Challenger CupGroup StageCsaba BanyikAbel Hegedus</v>
      </c>
      <c r="V83">
        <f t="shared" si="8"/>
        <v>1</v>
      </c>
      <c r="X83">
        <f t="shared" si="9"/>
        <v>0</v>
      </c>
      <c r="Y83">
        <f t="shared" si="6"/>
        <v>0</v>
      </c>
      <c r="AA83">
        <f t="shared" si="10"/>
        <v>1</v>
      </c>
      <c r="AB83">
        <f t="shared" si="11"/>
        <v>0</v>
      </c>
    </row>
    <row r="84" spans="1:28" x14ac:dyDescent="0.35">
      <c r="A84" s="15">
        <v>44296</v>
      </c>
      <c r="B84" s="16" t="s">
        <v>18</v>
      </c>
      <c r="C84" s="16" t="s">
        <v>25</v>
      </c>
      <c r="D84" s="16" t="s">
        <v>5</v>
      </c>
      <c r="E84" s="16" t="s">
        <v>57</v>
      </c>
      <c r="F84" s="16" t="s">
        <v>4</v>
      </c>
      <c r="G84" s="16" t="s">
        <v>52</v>
      </c>
      <c r="H84" s="16">
        <v>1</v>
      </c>
      <c r="I84" s="16">
        <v>5</v>
      </c>
      <c r="J84" s="16" t="s">
        <v>28</v>
      </c>
      <c r="K84" s="16" t="s">
        <v>74</v>
      </c>
      <c r="L84" s="16" t="s">
        <v>11</v>
      </c>
      <c r="M84" s="16">
        <v>2</v>
      </c>
      <c r="N84" s="16" t="s">
        <v>12</v>
      </c>
      <c r="O84" s="17" t="s">
        <v>35</v>
      </c>
      <c r="R84" t="str">
        <f t="shared" si="7"/>
        <v>Racalmas Challenger CupGroup StageCsaba BanyikAbel Hegedus</v>
      </c>
      <c r="V84">
        <f t="shared" si="8"/>
        <v>0</v>
      </c>
      <c r="X84">
        <f t="shared" si="9"/>
        <v>0</v>
      </c>
      <c r="Y84">
        <f t="shared" si="6"/>
        <v>0</v>
      </c>
      <c r="AA84">
        <f t="shared" si="10"/>
        <v>0</v>
      </c>
      <c r="AB84">
        <f t="shared" si="11"/>
        <v>1</v>
      </c>
    </row>
    <row r="85" spans="1:28" x14ac:dyDescent="0.35">
      <c r="A85" s="15">
        <v>44296</v>
      </c>
      <c r="B85" s="16" t="s">
        <v>18</v>
      </c>
      <c r="C85" s="16" t="s">
        <v>25</v>
      </c>
      <c r="D85" s="16" t="s">
        <v>5</v>
      </c>
      <c r="E85" s="16" t="s">
        <v>57</v>
      </c>
      <c r="F85" s="16" t="s">
        <v>4</v>
      </c>
      <c r="G85" s="16" t="s">
        <v>52</v>
      </c>
      <c r="H85" s="16">
        <v>1</v>
      </c>
      <c r="I85" s="16">
        <v>6</v>
      </c>
      <c r="J85" s="16" t="s">
        <v>28</v>
      </c>
      <c r="K85" s="16" t="s">
        <v>74</v>
      </c>
      <c r="L85" s="16" t="s">
        <v>11</v>
      </c>
      <c r="M85" s="16">
        <v>2</v>
      </c>
      <c r="N85" s="16" t="s">
        <v>40</v>
      </c>
      <c r="O85" s="17" t="s">
        <v>40</v>
      </c>
      <c r="R85" t="str">
        <f t="shared" si="7"/>
        <v>Racalmas Challenger CupGroup StageCsaba BanyikAbel Hegedus</v>
      </c>
      <c r="V85">
        <f t="shared" si="8"/>
        <v>0</v>
      </c>
      <c r="X85">
        <f t="shared" si="9"/>
        <v>0</v>
      </c>
      <c r="Y85">
        <f t="shared" si="6"/>
        <v>0</v>
      </c>
      <c r="AA85">
        <f t="shared" si="10"/>
        <v>0</v>
      </c>
      <c r="AB85">
        <f t="shared" si="11"/>
        <v>0</v>
      </c>
    </row>
    <row r="86" spans="1:28" x14ac:dyDescent="0.35">
      <c r="A86" s="15">
        <v>44296</v>
      </c>
      <c r="B86" s="16" t="s">
        <v>18</v>
      </c>
      <c r="C86" s="16" t="s">
        <v>25</v>
      </c>
      <c r="D86" s="16" t="s">
        <v>5</v>
      </c>
      <c r="E86" s="16" t="s">
        <v>57</v>
      </c>
      <c r="F86" s="16" t="s">
        <v>4</v>
      </c>
      <c r="G86" s="16" t="s">
        <v>52</v>
      </c>
      <c r="H86" s="16">
        <v>1</v>
      </c>
      <c r="I86" s="16">
        <v>7</v>
      </c>
      <c r="J86" s="16" t="s">
        <v>28</v>
      </c>
      <c r="K86" s="16" t="s">
        <v>74</v>
      </c>
      <c r="L86" s="16" t="s">
        <v>11</v>
      </c>
      <c r="M86" s="16">
        <v>1</v>
      </c>
      <c r="N86" s="16" t="s">
        <v>12</v>
      </c>
      <c r="O86" s="17" t="s">
        <v>33</v>
      </c>
      <c r="R86" t="str">
        <f t="shared" si="7"/>
        <v>Racalmas Challenger CupGroup StageCsaba BanyikAbel Hegedus</v>
      </c>
      <c r="V86">
        <f t="shared" si="8"/>
        <v>0</v>
      </c>
      <c r="X86">
        <f t="shared" si="9"/>
        <v>0</v>
      </c>
      <c r="Y86">
        <f t="shared" si="6"/>
        <v>1</v>
      </c>
      <c r="AA86">
        <f t="shared" si="10"/>
        <v>0</v>
      </c>
      <c r="AB86">
        <f t="shared" si="11"/>
        <v>0</v>
      </c>
    </row>
    <row r="87" spans="1:28" x14ac:dyDescent="0.35">
      <c r="A87" s="15">
        <v>44296</v>
      </c>
      <c r="B87" s="16" t="s">
        <v>18</v>
      </c>
      <c r="C87" s="16" t="s">
        <v>25</v>
      </c>
      <c r="D87" s="16" t="s">
        <v>5</v>
      </c>
      <c r="E87" s="16" t="s">
        <v>57</v>
      </c>
      <c r="F87" s="16" t="s">
        <v>4</v>
      </c>
      <c r="G87" s="16" t="s">
        <v>52</v>
      </c>
      <c r="H87" s="16">
        <v>1</v>
      </c>
      <c r="I87" s="16">
        <v>8</v>
      </c>
      <c r="J87" s="16" t="s">
        <v>28</v>
      </c>
      <c r="K87" s="16" t="s">
        <v>74</v>
      </c>
      <c r="L87" s="16" t="s">
        <v>11</v>
      </c>
      <c r="M87" s="16">
        <v>1</v>
      </c>
      <c r="N87" s="16" t="s">
        <v>11</v>
      </c>
      <c r="O87" s="17" t="s">
        <v>35</v>
      </c>
      <c r="R87" t="str">
        <f t="shared" si="7"/>
        <v>Racalmas Challenger CupGroup StageCsaba BanyikAbel Hegedus</v>
      </c>
      <c r="V87">
        <f t="shared" si="8"/>
        <v>1</v>
      </c>
      <c r="X87">
        <f t="shared" si="9"/>
        <v>1</v>
      </c>
      <c r="Y87">
        <f t="shared" si="6"/>
        <v>0</v>
      </c>
      <c r="AA87">
        <f t="shared" si="10"/>
        <v>0</v>
      </c>
      <c r="AB87">
        <f t="shared" si="11"/>
        <v>0</v>
      </c>
    </row>
    <row r="88" spans="1:28" x14ac:dyDescent="0.35">
      <c r="A88" s="15">
        <v>44296</v>
      </c>
      <c r="B88" s="16" t="s">
        <v>18</v>
      </c>
      <c r="C88" s="16" t="s">
        <v>25</v>
      </c>
      <c r="D88" s="16" t="s">
        <v>5</v>
      </c>
      <c r="E88" s="16" t="s">
        <v>57</v>
      </c>
      <c r="F88" s="16" t="s">
        <v>4</v>
      </c>
      <c r="G88" s="16" t="s">
        <v>52</v>
      </c>
      <c r="H88" s="16">
        <v>1</v>
      </c>
      <c r="I88" s="16">
        <v>9</v>
      </c>
      <c r="J88" s="16" t="s">
        <v>28</v>
      </c>
      <c r="K88" s="16" t="s">
        <v>74</v>
      </c>
      <c r="L88" s="16" t="s">
        <v>11</v>
      </c>
      <c r="M88" s="16">
        <v>1</v>
      </c>
      <c r="N88" s="16" t="s">
        <v>11</v>
      </c>
      <c r="O88" s="17" t="s">
        <v>33</v>
      </c>
      <c r="R88" t="str">
        <f t="shared" si="7"/>
        <v>Racalmas Challenger CupGroup StageCsaba BanyikAbel Hegedus</v>
      </c>
      <c r="V88">
        <f t="shared" si="8"/>
        <v>1</v>
      </c>
      <c r="X88">
        <f t="shared" si="9"/>
        <v>1</v>
      </c>
      <c r="Y88">
        <f t="shared" si="6"/>
        <v>0</v>
      </c>
      <c r="AA88">
        <f t="shared" si="10"/>
        <v>0</v>
      </c>
      <c r="AB88">
        <f t="shared" si="11"/>
        <v>0</v>
      </c>
    </row>
    <row r="89" spans="1:28" x14ac:dyDescent="0.35">
      <c r="A89" s="15">
        <v>44296</v>
      </c>
      <c r="B89" s="16" t="s">
        <v>18</v>
      </c>
      <c r="C89" s="16" t="s">
        <v>25</v>
      </c>
      <c r="D89" s="16" t="s">
        <v>5</v>
      </c>
      <c r="E89" s="16" t="s">
        <v>57</v>
      </c>
      <c r="F89" s="16" t="s">
        <v>4</v>
      </c>
      <c r="G89" s="16" t="s">
        <v>52</v>
      </c>
      <c r="H89" s="16">
        <v>1</v>
      </c>
      <c r="I89" s="16">
        <v>10</v>
      </c>
      <c r="J89" s="16" t="s">
        <v>28</v>
      </c>
      <c r="K89" s="16" t="s">
        <v>74</v>
      </c>
      <c r="L89" s="16" t="s">
        <v>12</v>
      </c>
      <c r="M89" s="16" t="s">
        <v>39</v>
      </c>
      <c r="N89" s="16" t="s">
        <v>11</v>
      </c>
      <c r="O89" s="17" t="s">
        <v>33</v>
      </c>
      <c r="R89" t="str">
        <f t="shared" si="7"/>
        <v>Racalmas Challenger CupGroup StageCsaba BanyikAbel Hegedus</v>
      </c>
      <c r="V89">
        <f t="shared" si="8"/>
        <v>0</v>
      </c>
      <c r="X89">
        <f t="shared" si="9"/>
        <v>0</v>
      </c>
      <c r="Y89">
        <f t="shared" si="6"/>
        <v>0</v>
      </c>
      <c r="AA89">
        <f t="shared" si="10"/>
        <v>0</v>
      </c>
      <c r="AB89">
        <f t="shared" si="11"/>
        <v>0</v>
      </c>
    </row>
    <row r="90" spans="1:28" x14ac:dyDescent="0.35">
      <c r="A90" s="15">
        <v>44296</v>
      </c>
      <c r="B90" s="16" t="s">
        <v>18</v>
      </c>
      <c r="C90" s="16" t="s">
        <v>25</v>
      </c>
      <c r="D90" s="16" t="s">
        <v>5</v>
      </c>
      <c r="E90" s="16" t="s">
        <v>57</v>
      </c>
      <c r="F90" s="16" t="s">
        <v>4</v>
      </c>
      <c r="G90" s="16" t="s">
        <v>52</v>
      </c>
      <c r="H90" s="16">
        <v>1</v>
      </c>
      <c r="I90" s="16">
        <v>11</v>
      </c>
      <c r="J90" s="16" t="s">
        <v>28</v>
      </c>
      <c r="K90" s="16" t="s">
        <v>74</v>
      </c>
      <c r="L90" s="16" t="s">
        <v>12</v>
      </c>
      <c r="M90" s="16">
        <v>1</v>
      </c>
      <c r="N90" s="16" t="s">
        <v>11</v>
      </c>
      <c r="O90" s="17" t="s">
        <v>33</v>
      </c>
      <c r="R90" t="str">
        <f t="shared" si="7"/>
        <v>Racalmas Challenger CupGroup StageCsaba BanyikAbel Hegedus</v>
      </c>
      <c r="V90">
        <f t="shared" si="8"/>
        <v>0</v>
      </c>
      <c r="X90">
        <f t="shared" si="9"/>
        <v>0</v>
      </c>
      <c r="Y90">
        <f t="shared" si="6"/>
        <v>1</v>
      </c>
      <c r="AA90">
        <f t="shared" si="10"/>
        <v>0</v>
      </c>
      <c r="AB90">
        <f t="shared" si="11"/>
        <v>0</v>
      </c>
    </row>
    <row r="91" spans="1:28" x14ac:dyDescent="0.35">
      <c r="A91" s="15">
        <v>44296</v>
      </c>
      <c r="B91" s="16" t="s">
        <v>18</v>
      </c>
      <c r="C91" s="16" t="s">
        <v>25</v>
      </c>
      <c r="D91" s="16" t="s">
        <v>5</v>
      </c>
      <c r="E91" s="16" t="s">
        <v>57</v>
      </c>
      <c r="F91" s="16" t="s">
        <v>4</v>
      </c>
      <c r="G91" s="16" t="s">
        <v>52</v>
      </c>
      <c r="H91" s="16">
        <v>1</v>
      </c>
      <c r="I91" s="16">
        <v>12</v>
      </c>
      <c r="J91" s="16" t="s">
        <v>28</v>
      </c>
      <c r="K91" s="16" t="s">
        <v>74</v>
      </c>
      <c r="L91" s="16" t="s">
        <v>12</v>
      </c>
      <c r="M91" s="16">
        <v>1</v>
      </c>
      <c r="N91" s="16" t="s">
        <v>12</v>
      </c>
      <c r="O91" s="17" t="s">
        <v>33</v>
      </c>
      <c r="R91" t="str">
        <f t="shared" si="7"/>
        <v>Racalmas Challenger CupGroup StageCsaba BanyikAbel Hegedus</v>
      </c>
      <c r="V91">
        <f t="shared" si="8"/>
        <v>1</v>
      </c>
      <c r="X91">
        <f t="shared" si="9"/>
        <v>1</v>
      </c>
      <c r="Y91">
        <f t="shared" si="6"/>
        <v>0</v>
      </c>
      <c r="AA91">
        <f t="shared" si="10"/>
        <v>0</v>
      </c>
      <c r="AB91">
        <f t="shared" si="11"/>
        <v>0</v>
      </c>
    </row>
    <row r="92" spans="1:28" x14ac:dyDescent="0.35">
      <c r="A92" s="15">
        <v>44296</v>
      </c>
      <c r="B92" s="16" t="s">
        <v>18</v>
      </c>
      <c r="C92" s="16" t="s">
        <v>25</v>
      </c>
      <c r="D92" s="16" t="s">
        <v>5</v>
      </c>
      <c r="E92" s="16" t="s">
        <v>57</v>
      </c>
      <c r="F92" s="18" t="s">
        <v>4</v>
      </c>
      <c r="G92" s="16" t="s">
        <v>52</v>
      </c>
      <c r="H92" s="16">
        <v>1</v>
      </c>
      <c r="I92" s="16">
        <v>13</v>
      </c>
      <c r="J92" s="16" t="s">
        <v>28</v>
      </c>
      <c r="K92" s="16" t="s">
        <v>74</v>
      </c>
      <c r="L92" s="16" t="s">
        <v>12</v>
      </c>
      <c r="M92" s="16">
        <v>1</v>
      </c>
      <c r="N92" s="16" t="s">
        <v>11</v>
      </c>
      <c r="O92" s="17" t="s">
        <v>35</v>
      </c>
      <c r="R92" t="str">
        <f t="shared" si="7"/>
        <v>Racalmas Challenger CupGroup StageCsaba BanyikAbel Hegedus</v>
      </c>
      <c r="V92">
        <f t="shared" si="8"/>
        <v>0</v>
      </c>
      <c r="X92">
        <f t="shared" si="9"/>
        <v>0</v>
      </c>
      <c r="Y92">
        <f t="shared" si="6"/>
        <v>1</v>
      </c>
      <c r="AA92">
        <f t="shared" si="10"/>
        <v>0</v>
      </c>
      <c r="AB92">
        <f t="shared" si="11"/>
        <v>0</v>
      </c>
    </row>
    <row r="93" spans="1:28" x14ac:dyDescent="0.35">
      <c r="A93" s="15">
        <v>44296</v>
      </c>
      <c r="B93" s="16" t="s">
        <v>18</v>
      </c>
      <c r="C93" s="16" t="s">
        <v>25</v>
      </c>
      <c r="D93" s="16" t="s">
        <v>5</v>
      </c>
      <c r="E93" s="16" t="s">
        <v>57</v>
      </c>
      <c r="F93" s="18" t="s">
        <v>4</v>
      </c>
      <c r="G93" s="16" t="s">
        <v>52</v>
      </c>
      <c r="H93" s="16">
        <v>1</v>
      </c>
      <c r="I93" s="16">
        <v>14</v>
      </c>
      <c r="J93" s="16" t="s">
        <v>28</v>
      </c>
      <c r="K93" s="16" t="s">
        <v>74</v>
      </c>
      <c r="L93" s="16" t="s">
        <v>11</v>
      </c>
      <c r="M93" s="16">
        <v>1</v>
      </c>
      <c r="N93" s="16" t="s">
        <v>11</v>
      </c>
      <c r="O93" s="17" t="s">
        <v>33</v>
      </c>
      <c r="R93" t="str">
        <f t="shared" si="7"/>
        <v>Racalmas Challenger CupGroup StageCsaba BanyikAbel Hegedus</v>
      </c>
      <c r="V93">
        <f t="shared" si="8"/>
        <v>1</v>
      </c>
      <c r="X93">
        <f t="shared" si="9"/>
        <v>1</v>
      </c>
      <c r="Y93">
        <f t="shared" si="6"/>
        <v>0</v>
      </c>
      <c r="AA93">
        <f t="shared" si="10"/>
        <v>0</v>
      </c>
      <c r="AB93">
        <f t="shared" si="11"/>
        <v>0</v>
      </c>
    </row>
    <row r="94" spans="1:28" x14ac:dyDescent="0.35">
      <c r="A94" s="15">
        <v>44296</v>
      </c>
      <c r="B94" s="16" t="s">
        <v>18</v>
      </c>
      <c r="C94" s="16" t="s">
        <v>25</v>
      </c>
      <c r="D94" s="16" t="s">
        <v>5</v>
      </c>
      <c r="E94" s="16" t="s">
        <v>57</v>
      </c>
      <c r="F94" s="18" t="s">
        <v>4</v>
      </c>
      <c r="G94" s="16" t="s">
        <v>52</v>
      </c>
      <c r="H94" s="16">
        <v>1</v>
      </c>
      <c r="I94" s="16">
        <v>15</v>
      </c>
      <c r="J94" s="16" t="s">
        <v>28</v>
      </c>
      <c r="K94" s="16" t="s">
        <v>74</v>
      </c>
      <c r="L94" s="16" t="s">
        <v>11</v>
      </c>
      <c r="M94" s="16">
        <v>1</v>
      </c>
      <c r="N94" s="16" t="s">
        <v>11</v>
      </c>
      <c r="O94" s="17" t="s">
        <v>33</v>
      </c>
      <c r="R94" t="str">
        <f t="shared" si="7"/>
        <v>Racalmas Challenger CupGroup StageCsaba BanyikAbel Hegedus</v>
      </c>
      <c r="V94">
        <f t="shared" si="8"/>
        <v>1</v>
      </c>
      <c r="X94">
        <f t="shared" si="9"/>
        <v>1</v>
      </c>
      <c r="Y94">
        <f t="shared" si="6"/>
        <v>0</v>
      </c>
      <c r="AA94">
        <f t="shared" si="10"/>
        <v>0</v>
      </c>
      <c r="AB94">
        <f t="shared" si="11"/>
        <v>0</v>
      </c>
    </row>
    <row r="95" spans="1:28" x14ac:dyDescent="0.35">
      <c r="A95" s="15">
        <v>44296</v>
      </c>
      <c r="B95" s="16" t="s">
        <v>18</v>
      </c>
      <c r="C95" s="16" t="s">
        <v>25</v>
      </c>
      <c r="D95" s="16" t="s">
        <v>5</v>
      </c>
      <c r="E95" s="16" t="s">
        <v>57</v>
      </c>
      <c r="F95" s="18" t="s">
        <v>4</v>
      </c>
      <c r="G95" s="16" t="s">
        <v>52</v>
      </c>
      <c r="H95" s="16">
        <v>1</v>
      </c>
      <c r="I95" s="16">
        <v>16</v>
      </c>
      <c r="J95" s="16" t="s">
        <v>28</v>
      </c>
      <c r="K95" s="16" t="s">
        <v>74</v>
      </c>
      <c r="L95" s="16" t="s">
        <v>11</v>
      </c>
      <c r="M95" s="16">
        <v>2</v>
      </c>
      <c r="N95" s="16" t="s">
        <v>11</v>
      </c>
      <c r="O95" s="17" t="s">
        <v>35</v>
      </c>
      <c r="R95" t="str">
        <f t="shared" si="7"/>
        <v>Racalmas Challenger CupGroup StageCsaba BanyikAbel Hegedus</v>
      </c>
      <c r="V95">
        <f t="shared" si="8"/>
        <v>1</v>
      </c>
      <c r="X95">
        <f t="shared" si="9"/>
        <v>0</v>
      </c>
      <c r="Y95">
        <f t="shared" si="6"/>
        <v>0</v>
      </c>
      <c r="AA95">
        <f t="shared" si="10"/>
        <v>1</v>
      </c>
      <c r="AB95">
        <f t="shared" si="11"/>
        <v>0</v>
      </c>
    </row>
    <row r="96" spans="1:28" x14ac:dyDescent="0.35">
      <c r="A96" s="15">
        <v>44296</v>
      </c>
      <c r="B96" s="16" t="s">
        <v>18</v>
      </c>
      <c r="C96" s="16" t="s">
        <v>25</v>
      </c>
      <c r="D96" s="16" t="s">
        <v>5</v>
      </c>
      <c r="E96" s="16" t="s">
        <v>57</v>
      </c>
      <c r="F96" s="18" t="s">
        <v>4</v>
      </c>
      <c r="G96" s="16" t="s">
        <v>52</v>
      </c>
      <c r="H96" s="16">
        <v>1</v>
      </c>
      <c r="I96" s="16">
        <v>17</v>
      </c>
      <c r="J96" s="16" t="s">
        <v>28</v>
      </c>
      <c r="K96" s="16" t="s">
        <v>74</v>
      </c>
      <c r="L96" s="16" t="s">
        <v>11</v>
      </c>
      <c r="M96" s="16">
        <v>1</v>
      </c>
      <c r="N96" s="16" t="s">
        <v>11</v>
      </c>
      <c r="O96" s="17" t="s">
        <v>35</v>
      </c>
      <c r="R96" t="str">
        <f t="shared" si="7"/>
        <v>Racalmas Challenger CupGroup StageCsaba BanyikAbel Hegedus</v>
      </c>
      <c r="V96">
        <f t="shared" si="8"/>
        <v>1</v>
      </c>
      <c r="X96">
        <f t="shared" si="9"/>
        <v>1</v>
      </c>
      <c r="Y96">
        <f t="shared" si="6"/>
        <v>0</v>
      </c>
      <c r="AA96">
        <f t="shared" si="10"/>
        <v>0</v>
      </c>
      <c r="AB96">
        <f t="shared" si="11"/>
        <v>0</v>
      </c>
    </row>
    <row r="97" spans="1:28" x14ac:dyDescent="0.35">
      <c r="A97" s="15">
        <v>44296</v>
      </c>
      <c r="B97" s="16" t="s">
        <v>18</v>
      </c>
      <c r="C97" s="16" t="s">
        <v>25</v>
      </c>
      <c r="D97" s="16" t="s">
        <v>5</v>
      </c>
      <c r="E97" s="16" t="s">
        <v>57</v>
      </c>
      <c r="F97" s="18" t="s">
        <v>4</v>
      </c>
      <c r="G97" s="16" t="s">
        <v>52</v>
      </c>
      <c r="H97" s="16">
        <v>1</v>
      </c>
      <c r="I97" s="16">
        <v>18</v>
      </c>
      <c r="J97" s="16" t="s">
        <v>28</v>
      </c>
      <c r="K97" s="16" t="s">
        <v>74</v>
      </c>
      <c r="L97" s="16" t="s">
        <v>12</v>
      </c>
      <c r="M97" s="16">
        <v>2</v>
      </c>
      <c r="N97" s="16" t="s">
        <v>12</v>
      </c>
      <c r="O97" s="17" t="s">
        <v>33</v>
      </c>
      <c r="R97" t="str">
        <f t="shared" si="7"/>
        <v>Racalmas Challenger CupGroup StageCsaba BanyikAbel Hegedus</v>
      </c>
      <c r="V97">
        <f t="shared" si="8"/>
        <v>1</v>
      </c>
      <c r="X97">
        <f t="shared" si="9"/>
        <v>0</v>
      </c>
      <c r="Y97">
        <f t="shared" si="6"/>
        <v>0</v>
      </c>
      <c r="AA97">
        <f t="shared" si="10"/>
        <v>1</v>
      </c>
      <c r="AB97">
        <f t="shared" si="11"/>
        <v>0</v>
      </c>
    </row>
    <row r="98" spans="1:28" x14ac:dyDescent="0.35">
      <c r="A98" s="15">
        <v>44296</v>
      </c>
      <c r="B98" s="16" t="s">
        <v>18</v>
      </c>
      <c r="C98" s="16" t="s">
        <v>25</v>
      </c>
      <c r="D98" s="16" t="s">
        <v>5</v>
      </c>
      <c r="E98" s="16" t="s">
        <v>57</v>
      </c>
      <c r="F98" s="18" t="s">
        <v>4</v>
      </c>
      <c r="G98" s="16" t="s">
        <v>52</v>
      </c>
      <c r="H98" s="16">
        <v>1</v>
      </c>
      <c r="I98" s="16">
        <v>19</v>
      </c>
      <c r="J98" s="16" t="s">
        <v>28</v>
      </c>
      <c r="K98" s="16" t="s">
        <v>74</v>
      </c>
      <c r="L98" s="16" t="s">
        <v>12</v>
      </c>
      <c r="M98" s="16">
        <v>2</v>
      </c>
      <c r="N98" s="16" t="s">
        <v>11</v>
      </c>
      <c r="O98" s="17" t="s">
        <v>35</v>
      </c>
      <c r="R98" t="str">
        <f t="shared" si="7"/>
        <v>Racalmas Challenger CupGroup StageCsaba BanyikAbel Hegedus</v>
      </c>
      <c r="V98">
        <f t="shared" si="8"/>
        <v>0</v>
      </c>
      <c r="X98">
        <f t="shared" si="9"/>
        <v>0</v>
      </c>
      <c r="Y98">
        <f t="shared" si="6"/>
        <v>0</v>
      </c>
      <c r="AA98">
        <f t="shared" si="10"/>
        <v>0</v>
      </c>
      <c r="AB98">
        <f t="shared" si="11"/>
        <v>1</v>
      </c>
    </row>
    <row r="99" spans="1:28" x14ac:dyDescent="0.35">
      <c r="A99" s="15">
        <v>44296</v>
      </c>
      <c r="B99" s="16" t="s">
        <v>18</v>
      </c>
      <c r="C99" s="16" t="s">
        <v>25</v>
      </c>
      <c r="D99" s="16" t="s">
        <v>5</v>
      </c>
      <c r="E99" s="16" t="s">
        <v>57</v>
      </c>
      <c r="F99" s="18" t="s">
        <v>4</v>
      </c>
      <c r="G99" s="16" t="s">
        <v>52</v>
      </c>
      <c r="H99" s="16">
        <v>1</v>
      </c>
      <c r="I99" s="16">
        <v>20</v>
      </c>
      <c r="J99" s="16" t="s">
        <v>28</v>
      </c>
      <c r="K99" s="16" t="s">
        <v>74</v>
      </c>
      <c r="L99" s="16" t="s">
        <v>12</v>
      </c>
      <c r="M99" s="16">
        <v>2</v>
      </c>
      <c r="N99" s="16" t="s">
        <v>11</v>
      </c>
      <c r="O99" s="17" t="s">
        <v>35</v>
      </c>
      <c r="R99" t="str">
        <f t="shared" si="7"/>
        <v>Racalmas Challenger CupGroup StageCsaba BanyikAbel Hegedus</v>
      </c>
      <c r="V99">
        <f t="shared" si="8"/>
        <v>0</v>
      </c>
      <c r="X99">
        <f t="shared" si="9"/>
        <v>0</v>
      </c>
      <c r="Y99">
        <f t="shared" si="6"/>
        <v>0</v>
      </c>
      <c r="AA99">
        <f t="shared" si="10"/>
        <v>0</v>
      </c>
      <c r="AB99">
        <f t="shared" si="11"/>
        <v>1</v>
      </c>
    </row>
    <row r="100" spans="1:28" x14ac:dyDescent="0.35">
      <c r="A100" s="15">
        <v>44296</v>
      </c>
      <c r="B100" s="16" t="s">
        <v>18</v>
      </c>
      <c r="C100" s="16" t="s">
        <v>25</v>
      </c>
      <c r="D100" s="16" t="s">
        <v>5</v>
      </c>
      <c r="E100" s="16" t="s">
        <v>57</v>
      </c>
      <c r="F100" s="18" t="s">
        <v>4</v>
      </c>
      <c r="G100" s="16" t="s">
        <v>52</v>
      </c>
      <c r="H100" s="16">
        <v>2</v>
      </c>
      <c r="I100" s="16">
        <v>1</v>
      </c>
      <c r="J100" s="16" t="s">
        <v>28</v>
      </c>
      <c r="K100" s="16" t="s">
        <v>74</v>
      </c>
      <c r="L100" s="16" t="s">
        <v>11</v>
      </c>
      <c r="M100" s="16">
        <v>1</v>
      </c>
      <c r="N100" s="16" t="s">
        <v>11</v>
      </c>
      <c r="O100" s="17" t="s">
        <v>35</v>
      </c>
      <c r="R100" t="str">
        <f t="shared" si="7"/>
        <v>Racalmas Challenger CupGroup StageCsaba BanyikAbel Hegedus</v>
      </c>
      <c r="V100">
        <f t="shared" si="8"/>
        <v>1</v>
      </c>
      <c r="X100">
        <f t="shared" si="9"/>
        <v>1</v>
      </c>
      <c r="Y100">
        <f t="shared" si="6"/>
        <v>0</v>
      </c>
      <c r="AA100">
        <f t="shared" si="10"/>
        <v>0</v>
      </c>
      <c r="AB100">
        <f t="shared" si="11"/>
        <v>0</v>
      </c>
    </row>
    <row r="101" spans="1:28" x14ac:dyDescent="0.35">
      <c r="A101" s="15">
        <v>44296</v>
      </c>
      <c r="B101" s="16" t="s">
        <v>18</v>
      </c>
      <c r="C101" s="16" t="s">
        <v>25</v>
      </c>
      <c r="D101" s="16" t="s">
        <v>5</v>
      </c>
      <c r="E101" s="16" t="s">
        <v>57</v>
      </c>
      <c r="F101" s="18" t="s">
        <v>4</v>
      </c>
      <c r="G101" s="16" t="s">
        <v>52</v>
      </c>
      <c r="H101" s="16">
        <v>2</v>
      </c>
      <c r="I101" s="16">
        <v>2</v>
      </c>
      <c r="J101" s="16" t="s">
        <v>28</v>
      </c>
      <c r="K101" s="16" t="s">
        <v>74</v>
      </c>
      <c r="L101" s="16" t="s">
        <v>11</v>
      </c>
      <c r="M101" s="16">
        <v>2</v>
      </c>
      <c r="N101" s="16" t="s">
        <v>11</v>
      </c>
      <c r="O101" s="17" t="s">
        <v>33</v>
      </c>
      <c r="R101" t="str">
        <f t="shared" si="7"/>
        <v>Racalmas Challenger CupGroup StageCsaba BanyikAbel Hegedus</v>
      </c>
      <c r="V101">
        <f t="shared" si="8"/>
        <v>1</v>
      </c>
      <c r="X101">
        <f t="shared" si="9"/>
        <v>0</v>
      </c>
      <c r="Y101">
        <f t="shared" si="6"/>
        <v>0</v>
      </c>
      <c r="AA101">
        <f t="shared" si="10"/>
        <v>1</v>
      </c>
      <c r="AB101">
        <f t="shared" si="11"/>
        <v>0</v>
      </c>
    </row>
    <row r="102" spans="1:28" x14ac:dyDescent="0.35">
      <c r="A102" s="15">
        <v>44296</v>
      </c>
      <c r="B102" s="16" t="s">
        <v>18</v>
      </c>
      <c r="C102" s="16" t="s">
        <v>25</v>
      </c>
      <c r="D102" s="16" t="s">
        <v>5</v>
      </c>
      <c r="E102" s="16" t="s">
        <v>57</v>
      </c>
      <c r="F102" s="18" t="s">
        <v>4</v>
      </c>
      <c r="G102" s="16" t="s">
        <v>52</v>
      </c>
      <c r="H102" s="16">
        <v>2</v>
      </c>
      <c r="I102" s="16">
        <v>3</v>
      </c>
      <c r="J102" s="16" t="s">
        <v>28</v>
      </c>
      <c r="K102" s="16" t="s">
        <v>74</v>
      </c>
      <c r="L102" s="16" t="s">
        <v>11</v>
      </c>
      <c r="M102" s="16">
        <v>1</v>
      </c>
      <c r="N102" s="16" t="s">
        <v>11</v>
      </c>
      <c r="O102" s="17" t="s">
        <v>35</v>
      </c>
      <c r="R102" t="str">
        <f t="shared" si="7"/>
        <v>Racalmas Challenger CupGroup StageCsaba BanyikAbel Hegedus</v>
      </c>
      <c r="V102">
        <f t="shared" si="8"/>
        <v>1</v>
      </c>
      <c r="X102">
        <f t="shared" si="9"/>
        <v>1</v>
      </c>
      <c r="Y102">
        <f t="shared" si="6"/>
        <v>0</v>
      </c>
      <c r="AA102">
        <f t="shared" si="10"/>
        <v>0</v>
      </c>
      <c r="AB102">
        <f t="shared" si="11"/>
        <v>0</v>
      </c>
    </row>
    <row r="103" spans="1:28" x14ac:dyDescent="0.35">
      <c r="A103" s="15">
        <v>44296</v>
      </c>
      <c r="B103" s="16" t="s">
        <v>18</v>
      </c>
      <c r="C103" s="16" t="s">
        <v>25</v>
      </c>
      <c r="D103" s="16" t="s">
        <v>5</v>
      </c>
      <c r="E103" s="16" t="s">
        <v>57</v>
      </c>
      <c r="F103" s="18" t="s">
        <v>4</v>
      </c>
      <c r="G103" s="16" t="s">
        <v>52</v>
      </c>
      <c r="H103" s="16">
        <v>2</v>
      </c>
      <c r="I103" s="16">
        <v>4</v>
      </c>
      <c r="J103" s="16" t="s">
        <v>28</v>
      </c>
      <c r="K103" s="16" t="s">
        <v>74</v>
      </c>
      <c r="L103" s="16" t="s">
        <v>11</v>
      </c>
      <c r="M103" s="16">
        <v>1</v>
      </c>
      <c r="N103" s="16" t="s">
        <v>11</v>
      </c>
      <c r="O103" s="17" t="s">
        <v>33</v>
      </c>
      <c r="R103" t="str">
        <f t="shared" si="7"/>
        <v>Racalmas Challenger CupGroup StageCsaba BanyikAbel Hegedus</v>
      </c>
      <c r="V103">
        <f t="shared" si="8"/>
        <v>1</v>
      </c>
      <c r="X103">
        <f t="shared" si="9"/>
        <v>1</v>
      </c>
      <c r="Y103">
        <f t="shared" si="6"/>
        <v>0</v>
      </c>
      <c r="AA103">
        <f t="shared" si="10"/>
        <v>0</v>
      </c>
      <c r="AB103">
        <f t="shared" si="11"/>
        <v>0</v>
      </c>
    </row>
    <row r="104" spans="1:28" x14ac:dyDescent="0.35">
      <c r="A104" s="15">
        <v>44296</v>
      </c>
      <c r="B104" s="16" t="s">
        <v>18</v>
      </c>
      <c r="C104" s="16" t="s">
        <v>25</v>
      </c>
      <c r="D104" s="16" t="s">
        <v>5</v>
      </c>
      <c r="E104" s="16" t="s">
        <v>57</v>
      </c>
      <c r="F104" s="18" t="s">
        <v>4</v>
      </c>
      <c r="G104" s="16" t="s">
        <v>52</v>
      </c>
      <c r="H104" s="16">
        <v>2</v>
      </c>
      <c r="I104" s="16">
        <v>5</v>
      </c>
      <c r="J104" s="16" t="s">
        <v>28</v>
      </c>
      <c r="K104" s="16" t="s">
        <v>74</v>
      </c>
      <c r="L104" s="16" t="s">
        <v>12</v>
      </c>
      <c r="M104" s="16">
        <v>2</v>
      </c>
      <c r="N104" s="16" t="s">
        <v>12</v>
      </c>
      <c r="O104" s="17" t="s">
        <v>33</v>
      </c>
      <c r="R104" t="str">
        <f t="shared" si="7"/>
        <v>Racalmas Challenger CupGroup StageCsaba BanyikAbel Hegedus</v>
      </c>
      <c r="V104">
        <f t="shared" si="8"/>
        <v>1</v>
      </c>
      <c r="X104">
        <f t="shared" si="9"/>
        <v>0</v>
      </c>
      <c r="Y104">
        <f t="shared" si="6"/>
        <v>0</v>
      </c>
      <c r="AA104">
        <f t="shared" si="10"/>
        <v>1</v>
      </c>
      <c r="AB104">
        <f t="shared" si="11"/>
        <v>0</v>
      </c>
    </row>
    <row r="105" spans="1:28" x14ac:dyDescent="0.35">
      <c r="A105" s="15">
        <v>44296</v>
      </c>
      <c r="B105" s="16" t="s">
        <v>18</v>
      </c>
      <c r="C105" s="16" t="s">
        <v>25</v>
      </c>
      <c r="D105" s="16" t="s">
        <v>5</v>
      </c>
      <c r="E105" s="16" t="s">
        <v>57</v>
      </c>
      <c r="F105" s="18" t="s">
        <v>4</v>
      </c>
      <c r="G105" s="16" t="s">
        <v>52</v>
      </c>
      <c r="H105" s="16">
        <v>2</v>
      </c>
      <c r="I105" s="16">
        <v>6</v>
      </c>
      <c r="J105" s="16" t="s">
        <v>28</v>
      </c>
      <c r="K105" s="16" t="s">
        <v>74</v>
      </c>
      <c r="L105" s="16" t="s">
        <v>12</v>
      </c>
      <c r="M105" s="16">
        <v>1</v>
      </c>
      <c r="N105" s="16" t="s">
        <v>12</v>
      </c>
      <c r="O105" s="17" t="s">
        <v>33</v>
      </c>
      <c r="R105" t="str">
        <f t="shared" si="7"/>
        <v>Racalmas Challenger CupGroup StageCsaba BanyikAbel Hegedus</v>
      </c>
      <c r="V105">
        <f t="shared" si="8"/>
        <v>1</v>
      </c>
      <c r="X105">
        <f t="shared" si="9"/>
        <v>1</v>
      </c>
      <c r="Y105">
        <f t="shared" si="6"/>
        <v>0</v>
      </c>
      <c r="AA105">
        <f t="shared" si="10"/>
        <v>0</v>
      </c>
      <c r="AB105">
        <f t="shared" si="11"/>
        <v>0</v>
      </c>
    </row>
    <row r="106" spans="1:28" x14ac:dyDescent="0.35">
      <c r="A106" s="15">
        <v>44296</v>
      </c>
      <c r="B106" s="16" t="s">
        <v>18</v>
      </c>
      <c r="C106" s="16" t="s">
        <v>25</v>
      </c>
      <c r="D106" s="16" t="s">
        <v>5</v>
      </c>
      <c r="E106" s="16" t="s">
        <v>57</v>
      </c>
      <c r="F106" s="18" t="s">
        <v>4</v>
      </c>
      <c r="G106" s="16" t="s">
        <v>52</v>
      </c>
      <c r="H106" s="16">
        <v>2</v>
      </c>
      <c r="I106" s="16">
        <v>7</v>
      </c>
      <c r="J106" s="16" t="s">
        <v>28</v>
      </c>
      <c r="K106" s="16" t="s">
        <v>74</v>
      </c>
      <c r="L106" s="16" t="s">
        <v>12</v>
      </c>
      <c r="M106" s="16">
        <v>1</v>
      </c>
      <c r="N106" s="16" t="s">
        <v>40</v>
      </c>
      <c r="O106" s="17" t="s">
        <v>40</v>
      </c>
      <c r="R106" t="str">
        <f t="shared" si="7"/>
        <v>Racalmas Challenger CupGroup StageCsaba BanyikAbel Hegedus</v>
      </c>
      <c r="V106">
        <f t="shared" si="8"/>
        <v>0</v>
      </c>
      <c r="X106">
        <f t="shared" si="9"/>
        <v>0</v>
      </c>
      <c r="Y106">
        <f t="shared" si="6"/>
        <v>0</v>
      </c>
      <c r="AA106">
        <f t="shared" si="10"/>
        <v>0</v>
      </c>
      <c r="AB106">
        <f t="shared" si="11"/>
        <v>0</v>
      </c>
    </row>
    <row r="107" spans="1:28" x14ac:dyDescent="0.35">
      <c r="A107" s="15">
        <v>44296</v>
      </c>
      <c r="B107" s="16" t="s">
        <v>18</v>
      </c>
      <c r="C107" s="16" t="s">
        <v>25</v>
      </c>
      <c r="D107" s="16" t="s">
        <v>5</v>
      </c>
      <c r="E107" s="16" t="s">
        <v>57</v>
      </c>
      <c r="F107" s="18" t="s">
        <v>4</v>
      </c>
      <c r="G107" s="16" t="s">
        <v>52</v>
      </c>
      <c r="H107" s="16">
        <v>2</v>
      </c>
      <c r="I107" s="16">
        <v>8</v>
      </c>
      <c r="J107" s="16" t="s">
        <v>28</v>
      </c>
      <c r="K107" s="16" t="s">
        <v>74</v>
      </c>
      <c r="L107" s="16" t="s">
        <v>12</v>
      </c>
      <c r="M107" s="16">
        <v>1</v>
      </c>
      <c r="N107" s="16" t="s">
        <v>11</v>
      </c>
      <c r="O107" s="17" t="s">
        <v>35</v>
      </c>
      <c r="R107" t="str">
        <f t="shared" si="7"/>
        <v>Racalmas Challenger CupGroup StageCsaba BanyikAbel Hegedus</v>
      </c>
      <c r="V107">
        <f t="shared" si="8"/>
        <v>0</v>
      </c>
      <c r="X107">
        <f t="shared" si="9"/>
        <v>0</v>
      </c>
      <c r="Y107">
        <f t="shared" si="6"/>
        <v>1</v>
      </c>
      <c r="AA107">
        <f t="shared" si="10"/>
        <v>0</v>
      </c>
      <c r="AB107">
        <f t="shared" si="11"/>
        <v>0</v>
      </c>
    </row>
    <row r="108" spans="1:28" x14ac:dyDescent="0.35">
      <c r="A108" s="15">
        <v>44296</v>
      </c>
      <c r="B108" s="16" t="s">
        <v>18</v>
      </c>
      <c r="C108" s="16" t="s">
        <v>25</v>
      </c>
      <c r="D108" s="16" t="s">
        <v>5</v>
      </c>
      <c r="E108" s="16" t="s">
        <v>57</v>
      </c>
      <c r="F108" s="18" t="s">
        <v>4</v>
      </c>
      <c r="G108" s="16" t="s">
        <v>52</v>
      </c>
      <c r="H108" s="16">
        <v>2</v>
      </c>
      <c r="I108" s="16">
        <v>9</v>
      </c>
      <c r="J108" s="16" t="s">
        <v>28</v>
      </c>
      <c r="K108" s="16" t="s">
        <v>74</v>
      </c>
      <c r="L108" s="16" t="s">
        <v>12</v>
      </c>
      <c r="M108" s="16">
        <v>1</v>
      </c>
      <c r="N108" s="16" t="s">
        <v>11</v>
      </c>
      <c r="O108" s="17" t="s">
        <v>33</v>
      </c>
      <c r="R108" t="str">
        <f t="shared" si="7"/>
        <v>Racalmas Challenger CupGroup StageCsaba BanyikAbel Hegedus</v>
      </c>
      <c r="V108">
        <f t="shared" si="8"/>
        <v>0</v>
      </c>
      <c r="X108">
        <f t="shared" si="9"/>
        <v>0</v>
      </c>
      <c r="Y108">
        <f t="shared" si="6"/>
        <v>1</v>
      </c>
      <c r="AA108">
        <f t="shared" si="10"/>
        <v>0</v>
      </c>
      <c r="AB108">
        <f t="shared" si="11"/>
        <v>0</v>
      </c>
    </row>
    <row r="109" spans="1:28" x14ac:dyDescent="0.35">
      <c r="A109" s="15">
        <v>44296</v>
      </c>
      <c r="B109" s="16" t="s">
        <v>18</v>
      </c>
      <c r="C109" s="16" t="s">
        <v>25</v>
      </c>
      <c r="D109" s="16" t="s">
        <v>5</v>
      </c>
      <c r="E109" s="16" t="s">
        <v>57</v>
      </c>
      <c r="F109" s="18" t="s">
        <v>4</v>
      </c>
      <c r="G109" s="16" t="s">
        <v>52</v>
      </c>
      <c r="H109" s="16">
        <v>2</v>
      </c>
      <c r="I109" s="16">
        <v>10</v>
      </c>
      <c r="J109" s="16" t="s">
        <v>28</v>
      </c>
      <c r="K109" s="16" t="s">
        <v>74</v>
      </c>
      <c r="L109" s="16" t="s">
        <v>11</v>
      </c>
      <c r="M109" s="16">
        <v>1</v>
      </c>
      <c r="N109" s="16" t="s">
        <v>40</v>
      </c>
      <c r="O109" s="17" t="s">
        <v>40</v>
      </c>
      <c r="R109" t="str">
        <f t="shared" si="7"/>
        <v>Racalmas Challenger CupGroup StageCsaba BanyikAbel Hegedus</v>
      </c>
      <c r="V109">
        <f t="shared" si="8"/>
        <v>0</v>
      </c>
      <c r="X109">
        <f t="shared" si="9"/>
        <v>0</v>
      </c>
      <c r="Y109">
        <f t="shared" si="6"/>
        <v>0</v>
      </c>
      <c r="AA109">
        <f t="shared" si="10"/>
        <v>0</v>
      </c>
      <c r="AB109">
        <f t="shared" si="11"/>
        <v>0</v>
      </c>
    </row>
    <row r="110" spans="1:28" x14ac:dyDescent="0.35">
      <c r="A110" s="15">
        <v>44296</v>
      </c>
      <c r="B110" s="16" t="s">
        <v>18</v>
      </c>
      <c r="C110" s="16" t="s">
        <v>25</v>
      </c>
      <c r="D110" s="16" t="s">
        <v>5</v>
      </c>
      <c r="E110" s="16" t="s">
        <v>57</v>
      </c>
      <c r="F110" s="18" t="s">
        <v>4</v>
      </c>
      <c r="G110" s="16" t="s">
        <v>52</v>
      </c>
      <c r="H110" s="16">
        <v>2</v>
      </c>
      <c r="I110" s="16">
        <v>11</v>
      </c>
      <c r="J110" s="16" t="s">
        <v>28</v>
      </c>
      <c r="K110" s="16" t="s">
        <v>74</v>
      </c>
      <c r="L110" s="16" t="s">
        <v>11</v>
      </c>
      <c r="M110" s="16">
        <v>1</v>
      </c>
      <c r="N110" s="16" t="s">
        <v>11</v>
      </c>
      <c r="O110" s="17" t="s">
        <v>33</v>
      </c>
      <c r="R110" t="str">
        <f t="shared" si="7"/>
        <v>Racalmas Challenger CupGroup StageCsaba BanyikAbel Hegedus</v>
      </c>
      <c r="V110">
        <f t="shared" si="8"/>
        <v>1</v>
      </c>
      <c r="X110">
        <f t="shared" si="9"/>
        <v>1</v>
      </c>
      <c r="Y110">
        <f t="shared" si="6"/>
        <v>0</v>
      </c>
      <c r="AA110">
        <f t="shared" si="10"/>
        <v>0</v>
      </c>
      <c r="AB110">
        <f t="shared" si="11"/>
        <v>0</v>
      </c>
    </row>
    <row r="111" spans="1:28" x14ac:dyDescent="0.35">
      <c r="A111" s="15">
        <v>44296</v>
      </c>
      <c r="B111" s="16" t="s">
        <v>18</v>
      </c>
      <c r="C111" s="16" t="s">
        <v>25</v>
      </c>
      <c r="D111" s="16" t="s">
        <v>5</v>
      </c>
      <c r="E111" s="16" t="s">
        <v>57</v>
      </c>
      <c r="F111" s="18" t="s">
        <v>4</v>
      </c>
      <c r="G111" s="16" t="s">
        <v>52</v>
      </c>
      <c r="H111" s="16">
        <v>2</v>
      </c>
      <c r="I111" s="16">
        <v>12</v>
      </c>
      <c r="J111" s="16" t="s">
        <v>28</v>
      </c>
      <c r="K111" s="16" t="s">
        <v>74</v>
      </c>
      <c r="L111" s="16" t="s">
        <v>11</v>
      </c>
      <c r="M111" s="16">
        <v>1</v>
      </c>
      <c r="N111" s="16" t="s">
        <v>11</v>
      </c>
      <c r="O111" s="17" t="s">
        <v>35</v>
      </c>
      <c r="R111" t="str">
        <f t="shared" si="7"/>
        <v>Racalmas Challenger CupGroup StageCsaba BanyikAbel Hegedus</v>
      </c>
      <c r="V111">
        <f t="shared" si="8"/>
        <v>1</v>
      </c>
      <c r="X111">
        <f t="shared" si="9"/>
        <v>1</v>
      </c>
      <c r="Y111">
        <f t="shared" si="6"/>
        <v>0</v>
      </c>
      <c r="AA111">
        <f t="shared" si="10"/>
        <v>0</v>
      </c>
      <c r="AB111">
        <f t="shared" si="11"/>
        <v>0</v>
      </c>
    </row>
    <row r="112" spans="1:28" x14ac:dyDescent="0.35">
      <c r="A112" s="15">
        <v>44296</v>
      </c>
      <c r="B112" s="16" t="s">
        <v>18</v>
      </c>
      <c r="C112" s="16" t="s">
        <v>25</v>
      </c>
      <c r="D112" s="16" t="s">
        <v>5</v>
      </c>
      <c r="E112" s="16" t="s">
        <v>57</v>
      </c>
      <c r="F112" s="16" t="s">
        <v>4</v>
      </c>
      <c r="G112" s="16" t="s">
        <v>52</v>
      </c>
      <c r="H112" s="16">
        <v>2</v>
      </c>
      <c r="I112" s="16">
        <v>13</v>
      </c>
      <c r="J112" s="16" t="s">
        <v>28</v>
      </c>
      <c r="K112" s="16" t="s">
        <v>74</v>
      </c>
      <c r="L112" s="16" t="s">
        <v>11</v>
      </c>
      <c r="M112" s="16">
        <v>2</v>
      </c>
      <c r="N112" s="16" t="s">
        <v>12</v>
      </c>
      <c r="O112" s="17" t="s">
        <v>35</v>
      </c>
      <c r="R112" t="str">
        <f t="shared" si="7"/>
        <v>Racalmas Challenger CupGroup StageCsaba BanyikAbel Hegedus</v>
      </c>
      <c r="V112">
        <f t="shared" si="8"/>
        <v>0</v>
      </c>
      <c r="X112">
        <f t="shared" si="9"/>
        <v>0</v>
      </c>
      <c r="Y112">
        <f t="shared" si="6"/>
        <v>0</v>
      </c>
      <c r="AA112">
        <f t="shared" si="10"/>
        <v>0</v>
      </c>
      <c r="AB112">
        <f t="shared" si="11"/>
        <v>1</v>
      </c>
    </row>
    <row r="113" spans="1:28" x14ac:dyDescent="0.35">
      <c r="A113" s="15">
        <v>44296</v>
      </c>
      <c r="B113" s="16" t="s">
        <v>18</v>
      </c>
      <c r="C113" s="16" t="s">
        <v>25</v>
      </c>
      <c r="D113" s="16" t="s">
        <v>5</v>
      </c>
      <c r="E113" s="16" t="s">
        <v>57</v>
      </c>
      <c r="F113" s="16" t="s">
        <v>4</v>
      </c>
      <c r="G113" s="16" t="s">
        <v>52</v>
      </c>
      <c r="H113" s="16">
        <v>2</v>
      </c>
      <c r="I113" s="16">
        <v>14</v>
      </c>
      <c r="J113" s="16" t="s">
        <v>28</v>
      </c>
      <c r="K113" s="16" t="s">
        <v>74</v>
      </c>
      <c r="L113" s="16" t="s">
        <v>11</v>
      </c>
      <c r="M113" s="16">
        <v>2</v>
      </c>
      <c r="N113" s="16" t="s">
        <v>11</v>
      </c>
      <c r="O113" s="17" t="s">
        <v>33</v>
      </c>
      <c r="R113" t="str">
        <f t="shared" si="7"/>
        <v>Racalmas Challenger CupGroup StageCsaba BanyikAbel Hegedus</v>
      </c>
      <c r="V113">
        <f t="shared" si="8"/>
        <v>1</v>
      </c>
      <c r="X113">
        <f t="shared" si="9"/>
        <v>0</v>
      </c>
      <c r="Y113">
        <f t="shared" si="6"/>
        <v>0</v>
      </c>
      <c r="AA113">
        <f t="shared" si="10"/>
        <v>1</v>
      </c>
      <c r="AB113">
        <f t="shared" si="11"/>
        <v>0</v>
      </c>
    </row>
    <row r="114" spans="1:28" x14ac:dyDescent="0.35">
      <c r="A114" s="15">
        <v>44296</v>
      </c>
      <c r="B114" s="16" t="s">
        <v>18</v>
      </c>
      <c r="C114" s="16" t="s">
        <v>25</v>
      </c>
      <c r="D114" s="16" t="s">
        <v>5</v>
      </c>
      <c r="E114" s="16" t="s">
        <v>57</v>
      </c>
      <c r="F114" s="16" t="s">
        <v>4</v>
      </c>
      <c r="G114" s="16" t="s">
        <v>52</v>
      </c>
      <c r="H114" s="16">
        <v>2</v>
      </c>
      <c r="I114" s="16">
        <v>15</v>
      </c>
      <c r="J114" s="16" t="s">
        <v>28</v>
      </c>
      <c r="K114" s="16" t="s">
        <v>74</v>
      </c>
      <c r="L114" s="16" t="s">
        <v>12</v>
      </c>
      <c r="M114" s="16">
        <v>2</v>
      </c>
      <c r="N114" s="16" t="s">
        <v>12</v>
      </c>
      <c r="O114" s="17" t="s">
        <v>33</v>
      </c>
      <c r="R114" t="str">
        <f t="shared" si="7"/>
        <v>Racalmas Challenger CupGroup StageCsaba BanyikAbel Hegedus</v>
      </c>
      <c r="V114">
        <f t="shared" si="8"/>
        <v>1</v>
      </c>
      <c r="X114">
        <f t="shared" si="9"/>
        <v>0</v>
      </c>
      <c r="Y114">
        <f t="shared" si="6"/>
        <v>0</v>
      </c>
      <c r="AA114">
        <f t="shared" si="10"/>
        <v>1</v>
      </c>
      <c r="AB114">
        <f t="shared" si="11"/>
        <v>0</v>
      </c>
    </row>
    <row r="115" spans="1:28" x14ac:dyDescent="0.35">
      <c r="A115" s="15">
        <v>44296</v>
      </c>
      <c r="B115" s="16" t="s">
        <v>18</v>
      </c>
      <c r="C115" s="16" t="s">
        <v>25</v>
      </c>
      <c r="D115" s="16" t="s">
        <v>5</v>
      </c>
      <c r="E115" s="16" t="s">
        <v>57</v>
      </c>
      <c r="F115" s="16" t="s">
        <v>4</v>
      </c>
      <c r="G115" s="16" t="s">
        <v>52</v>
      </c>
      <c r="H115" s="16">
        <v>2</v>
      </c>
      <c r="I115" s="16">
        <v>16</v>
      </c>
      <c r="J115" s="16" t="s">
        <v>28</v>
      </c>
      <c r="K115" s="16" t="s">
        <v>74</v>
      </c>
      <c r="L115" s="16" t="s">
        <v>12</v>
      </c>
      <c r="M115" s="16">
        <v>2</v>
      </c>
      <c r="N115" s="16" t="s">
        <v>11</v>
      </c>
      <c r="O115" s="17" t="s">
        <v>35</v>
      </c>
      <c r="R115" t="str">
        <f t="shared" si="7"/>
        <v>Racalmas Challenger CupGroup StageCsaba BanyikAbel Hegedus</v>
      </c>
      <c r="V115">
        <f t="shared" si="8"/>
        <v>0</v>
      </c>
      <c r="X115">
        <f t="shared" si="9"/>
        <v>0</v>
      </c>
      <c r="Y115">
        <f t="shared" si="6"/>
        <v>0</v>
      </c>
      <c r="AA115">
        <f t="shared" si="10"/>
        <v>0</v>
      </c>
      <c r="AB115">
        <f t="shared" si="11"/>
        <v>1</v>
      </c>
    </row>
    <row r="116" spans="1:28" x14ac:dyDescent="0.35">
      <c r="A116" s="15">
        <v>44296</v>
      </c>
      <c r="B116" s="16" t="s">
        <v>18</v>
      </c>
      <c r="C116" s="16" t="s">
        <v>25</v>
      </c>
      <c r="D116" s="16" t="s">
        <v>5</v>
      </c>
      <c r="E116" s="16" t="s">
        <v>57</v>
      </c>
      <c r="F116" s="16" t="s">
        <v>4</v>
      </c>
      <c r="G116" s="16" t="s">
        <v>52</v>
      </c>
      <c r="H116" s="16">
        <v>2</v>
      </c>
      <c r="I116" s="16">
        <v>17</v>
      </c>
      <c r="J116" s="16" t="s">
        <v>28</v>
      </c>
      <c r="K116" s="16" t="s">
        <v>74</v>
      </c>
      <c r="L116" s="16" t="s">
        <v>12</v>
      </c>
      <c r="M116" s="16">
        <v>1</v>
      </c>
      <c r="N116" s="16" t="s">
        <v>11</v>
      </c>
      <c r="O116" s="17" t="s">
        <v>33</v>
      </c>
      <c r="R116" t="str">
        <f t="shared" si="7"/>
        <v>Racalmas Challenger CupGroup StageCsaba BanyikAbel Hegedus</v>
      </c>
      <c r="V116">
        <f t="shared" si="8"/>
        <v>0</v>
      </c>
      <c r="X116">
        <f t="shared" si="9"/>
        <v>0</v>
      </c>
      <c r="Y116">
        <f t="shared" si="6"/>
        <v>1</v>
      </c>
      <c r="AA116">
        <f t="shared" si="10"/>
        <v>0</v>
      </c>
      <c r="AB116">
        <f t="shared" si="11"/>
        <v>0</v>
      </c>
    </row>
    <row r="117" spans="1:28" x14ac:dyDescent="0.35">
      <c r="A117" s="15">
        <v>44296</v>
      </c>
      <c r="B117" s="16" t="s">
        <v>18</v>
      </c>
      <c r="C117" s="16" t="s">
        <v>25</v>
      </c>
      <c r="D117" s="16" t="s">
        <v>5</v>
      </c>
      <c r="E117" s="16" t="s">
        <v>57</v>
      </c>
      <c r="F117" s="16" t="s">
        <v>4</v>
      </c>
      <c r="G117" s="16" t="s">
        <v>52</v>
      </c>
      <c r="H117" s="16">
        <v>2</v>
      </c>
      <c r="I117" s="16">
        <v>18</v>
      </c>
      <c r="J117" s="16" t="s">
        <v>28</v>
      </c>
      <c r="K117" s="16" t="s">
        <v>74</v>
      </c>
      <c r="L117" s="16" t="s">
        <v>12</v>
      </c>
      <c r="M117" s="16">
        <v>2</v>
      </c>
      <c r="N117" s="16" t="s">
        <v>11</v>
      </c>
      <c r="O117" s="17" t="s">
        <v>35</v>
      </c>
      <c r="R117" t="str">
        <f t="shared" si="7"/>
        <v>Racalmas Challenger CupGroup StageCsaba BanyikAbel Hegedus</v>
      </c>
      <c r="V117">
        <f t="shared" si="8"/>
        <v>0</v>
      </c>
      <c r="X117">
        <f t="shared" si="9"/>
        <v>0</v>
      </c>
      <c r="Y117">
        <f t="shared" si="6"/>
        <v>0</v>
      </c>
      <c r="AA117">
        <f t="shared" si="10"/>
        <v>0</v>
      </c>
      <c r="AB117">
        <f t="shared" si="11"/>
        <v>1</v>
      </c>
    </row>
    <row r="118" spans="1:28" x14ac:dyDescent="0.35">
      <c r="A118" s="15">
        <v>44296</v>
      </c>
      <c r="B118" s="16" t="s">
        <v>18</v>
      </c>
      <c r="C118" s="16" t="s">
        <v>25</v>
      </c>
      <c r="D118" s="16" t="s">
        <v>5</v>
      </c>
      <c r="E118" s="16" t="s">
        <v>57</v>
      </c>
      <c r="F118" s="16" t="s">
        <v>4</v>
      </c>
      <c r="G118" s="16" t="s">
        <v>52</v>
      </c>
      <c r="H118" s="16">
        <v>1</v>
      </c>
      <c r="I118" s="16">
        <v>1</v>
      </c>
      <c r="J118" s="16" t="s">
        <v>73</v>
      </c>
      <c r="K118" s="16" t="s">
        <v>83</v>
      </c>
      <c r="L118" s="16" t="s">
        <v>11</v>
      </c>
      <c r="M118" s="16">
        <v>1</v>
      </c>
      <c r="N118" s="16" t="s">
        <v>11</v>
      </c>
      <c r="O118" s="17" t="s">
        <v>35</v>
      </c>
      <c r="R118" t="str">
        <f t="shared" si="7"/>
        <v>Racalmas Challenger CupGroup StageZsombor BeneZoltan Pal</v>
      </c>
      <c r="V118">
        <f t="shared" si="8"/>
        <v>1</v>
      </c>
      <c r="X118">
        <f t="shared" si="9"/>
        <v>1</v>
      </c>
      <c r="Y118">
        <f t="shared" si="6"/>
        <v>0</v>
      </c>
      <c r="AA118">
        <f t="shared" si="10"/>
        <v>0</v>
      </c>
      <c r="AB118">
        <f t="shared" si="11"/>
        <v>0</v>
      </c>
    </row>
    <row r="119" spans="1:28" x14ac:dyDescent="0.35">
      <c r="A119" s="15">
        <v>44296</v>
      </c>
      <c r="B119" s="16" t="s">
        <v>18</v>
      </c>
      <c r="C119" s="16" t="s">
        <v>25</v>
      </c>
      <c r="D119" s="16" t="s">
        <v>5</v>
      </c>
      <c r="E119" s="16" t="s">
        <v>57</v>
      </c>
      <c r="F119" s="16" t="s">
        <v>4</v>
      </c>
      <c r="G119" s="16" t="s">
        <v>52</v>
      </c>
      <c r="H119" s="16">
        <v>1</v>
      </c>
      <c r="I119" s="16">
        <v>2</v>
      </c>
      <c r="J119" s="16" t="s">
        <v>73</v>
      </c>
      <c r="K119" s="16" t="s">
        <v>83</v>
      </c>
      <c r="L119" s="16" t="s">
        <v>11</v>
      </c>
      <c r="M119" s="16">
        <v>1</v>
      </c>
      <c r="N119" s="16" t="s">
        <v>11</v>
      </c>
      <c r="O119" s="17" t="s">
        <v>33</v>
      </c>
      <c r="R119" t="str">
        <f t="shared" si="7"/>
        <v>Racalmas Challenger CupGroup StageZsombor BeneZoltan Pal</v>
      </c>
      <c r="V119">
        <f t="shared" si="8"/>
        <v>1</v>
      </c>
      <c r="X119">
        <f t="shared" si="9"/>
        <v>1</v>
      </c>
      <c r="Y119">
        <f t="shared" si="6"/>
        <v>0</v>
      </c>
      <c r="AA119">
        <f t="shared" si="10"/>
        <v>0</v>
      </c>
      <c r="AB119">
        <f t="shared" si="11"/>
        <v>0</v>
      </c>
    </row>
    <row r="120" spans="1:28" x14ac:dyDescent="0.35">
      <c r="A120" s="15">
        <v>44296</v>
      </c>
      <c r="B120" s="16" t="s">
        <v>18</v>
      </c>
      <c r="C120" s="16" t="s">
        <v>25</v>
      </c>
      <c r="D120" s="16" t="s">
        <v>5</v>
      </c>
      <c r="E120" s="16" t="s">
        <v>57</v>
      </c>
      <c r="F120" s="16" t="s">
        <v>4</v>
      </c>
      <c r="G120" s="16" t="s">
        <v>52</v>
      </c>
      <c r="H120" s="16">
        <v>1</v>
      </c>
      <c r="I120" s="16">
        <v>3</v>
      </c>
      <c r="J120" s="16" t="s">
        <v>73</v>
      </c>
      <c r="K120" s="16" t="s">
        <v>83</v>
      </c>
      <c r="L120" s="16" t="s">
        <v>11</v>
      </c>
      <c r="M120" s="16">
        <v>1</v>
      </c>
      <c r="N120" s="16" t="s">
        <v>12</v>
      </c>
      <c r="O120" s="17" t="s">
        <v>33</v>
      </c>
      <c r="R120" t="str">
        <f t="shared" si="7"/>
        <v>Racalmas Challenger CupGroup StageZsombor BeneZoltan Pal</v>
      </c>
      <c r="V120">
        <f t="shared" si="8"/>
        <v>0</v>
      </c>
      <c r="X120">
        <f t="shared" si="9"/>
        <v>0</v>
      </c>
      <c r="Y120">
        <f t="shared" si="6"/>
        <v>1</v>
      </c>
      <c r="AA120">
        <f t="shared" si="10"/>
        <v>0</v>
      </c>
      <c r="AB120">
        <f t="shared" si="11"/>
        <v>0</v>
      </c>
    </row>
    <row r="121" spans="1:28" x14ac:dyDescent="0.35">
      <c r="A121" s="15">
        <v>44296</v>
      </c>
      <c r="B121" s="16" t="s">
        <v>18</v>
      </c>
      <c r="C121" s="16" t="s">
        <v>25</v>
      </c>
      <c r="D121" s="16" t="s">
        <v>5</v>
      </c>
      <c r="E121" s="16" t="s">
        <v>57</v>
      </c>
      <c r="F121" s="16" t="s">
        <v>4</v>
      </c>
      <c r="G121" s="16" t="s">
        <v>52</v>
      </c>
      <c r="H121" s="16">
        <v>1</v>
      </c>
      <c r="I121" s="16">
        <v>4</v>
      </c>
      <c r="J121" s="16" t="s">
        <v>73</v>
      </c>
      <c r="K121" s="16" t="s">
        <v>83</v>
      </c>
      <c r="L121" s="16" t="s">
        <v>11</v>
      </c>
      <c r="M121" s="16">
        <v>2</v>
      </c>
      <c r="N121" s="16" t="s">
        <v>12</v>
      </c>
      <c r="O121" s="17" t="s">
        <v>33</v>
      </c>
      <c r="R121" t="str">
        <f t="shared" si="7"/>
        <v>Racalmas Challenger CupGroup StageZsombor BeneZoltan Pal</v>
      </c>
      <c r="V121">
        <f t="shared" si="8"/>
        <v>0</v>
      </c>
      <c r="X121">
        <f t="shared" si="9"/>
        <v>0</v>
      </c>
      <c r="Y121">
        <f t="shared" si="6"/>
        <v>0</v>
      </c>
      <c r="AA121">
        <f t="shared" si="10"/>
        <v>0</v>
      </c>
      <c r="AB121">
        <f t="shared" si="11"/>
        <v>1</v>
      </c>
    </row>
    <row r="122" spans="1:28" x14ac:dyDescent="0.35">
      <c r="A122" s="15">
        <v>44296</v>
      </c>
      <c r="B122" s="16" t="s">
        <v>18</v>
      </c>
      <c r="C122" s="16" t="s">
        <v>25</v>
      </c>
      <c r="D122" s="16" t="s">
        <v>5</v>
      </c>
      <c r="E122" s="16" t="s">
        <v>57</v>
      </c>
      <c r="F122" s="16" t="s">
        <v>4</v>
      </c>
      <c r="G122" s="16" t="s">
        <v>52</v>
      </c>
      <c r="H122" s="16">
        <v>1</v>
      </c>
      <c r="I122" s="16">
        <v>5</v>
      </c>
      <c r="J122" s="16" t="s">
        <v>73</v>
      </c>
      <c r="K122" s="16" t="s">
        <v>83</v>
      </c>
      <c r="L122" s="16" t="s">
        <v>12</v>
      </c>
      <c r="M122" s="16">
        <v>1</v>
      </c>
      <c r="N122" s="16" t="s">
        <v>11</v>
      </c>
      <c r="O122" s="17" t="s">
        <v>33</v>
      </c>
      <c r="R122" t="str">
        <f t="shared" si="7"/>
        <v>Racalmas Challenger CupGroup StageZsombor BeneZoltan Pal</v>
      </c>
      <c r="V122">
        <f t="shared" si="8"/>
        <v>0</v>
      </c>
      <c r="X122">
        <f t="shared" si="9"/>
        <v>0</v>
      </c>
      <c r="Y122">
        <f t="shared" si="6"/>
        <v>1</v>
      </c>
      <c r="AA122">
        <f t="shared" si="10"/>
        <v>0</v>
      </c>
      <c r="AB122">
        <f t="shared" si="11"/>
        <v>0</v>
      </c>
    </row>
    <row r="123" spans="1:28" x14ac:dyDescent="0.35">
      <c r="A123" s="15">
        <v>44296</v>
      </c>
      <c r="B123" s="16" t="s">
        <v>18</v>
      </c>
      <c r="C123" s="16" t="s">
        <v>25</v>
      </c>
      <c r="D123" s="16" t="s">
        <v>5</v>
      </c>
      <c r="E123" s="16" t="s">
        <v>57</v>
      </c>
      <c r="F123" s="16" t="s">
        <v>4</v>
      </c>
      <c r="G123" s="16" t="s">
        <v>52</v>
      </c>
      <c r="H123" s="16">
        <v>1</v>
      </c>
      <c r="I123" s="16">
        <v>6</v>
      </c>
      <c r="J123" s="16" t="s">
        <v>73</v>
      </c>
      <c r="K123" s="16" t="s">
        <v>83</v>
      </c>
      <c r="L123" s="16" t="s">
        <v>12</v>
      </c>
      <c r="M123" s="16" t="s">
        <v>39</v>
      </c>
      <c r="N123" s="16" t="s">
        <v>11</v>
      </c>
      <c r="O123" s="17" t="s">
        <v>33</v>
      </c>
      <c r="R123" t="str">
        <f t="shared" si="7"/>
        <v>Racalmas Challenger CupGroup StageZsombor BeneZoltan Pal</v>
      </c>
      <c r="V123">
        <f t="shared" si="8"/>
        <v>0</v>
      </c>
      <c r="X123">
        <f t="shared" si="9"/>
        <v>0</v>
      </c>
      <c r="Y123">
        <f t="shared" si="6"/>
        <v>0</v>
      </c>
      <c r="AA123">
        <f t="shared" si="10"/>
        <v>0</v>
      </c>
      <c r="AB123">
        <f t="shared" si="11"/>
        <v>0</v>
      </c>
    </row>
    <row r="124" spans="1:28" x14ac:dyDescent="0.35">
      <c r="A124" s="15">
        <v>44296</v>
      </c>
      <c r="B124" s="16" t="s">
        <v>18</v>
      </c>
      <c r="C124" s="16" t="s">
        <v>25</v>
      </c>
      <c r="D124" s="16" t="s">
        <v>5</v>
      </c>
      <c r="E124" s="16" t="s">
        <v>57</v>
      </c>
      <c r="F124" s="16" t="s">
        <v>4</v>
      </c>
      <c r="G124" s="16" t="s">
        <v>52</v>
      </c>
      <c r="H124" s="16">
        <v>1</v>
      </c>
      <c r="I124" s="16">
        <v>7</v>
      </c>
      <c r="J124" s="16" t="s">
        <v>73</v>
      </c>
      <c r="K124" s="16" t="s">
        <v>83</v>
      </c>
      <c r="L124" s="16" t="s">
        <v>12</v>
      </c>
      <c r="M124" s="16">
        <v>1</v>
      </c>
      <c r="N124" s="16" t="s">
        <v>40</v>
      </c>
      <c r="O124" s="17" t="s">
        <v>40</v>
      </c>
      <c r="R124" t="str">
        <f t="shared" si="7"/>
        <v>Racalmas Challenger CupGroup StageZsombor BeneZoltan Pal</v>
      </c>
      <c r="V124">
        <f t="shared" si="8"/>
        <v>0</v>
      </c>
      <c r="X124">
        <f t="shared" si="9"/>
        <v>0</v>
      </c>
      <c r="Y124">
        <f t="shared" si="6"/>
        <v>0</v>
      </c>
      <c r="AA124">
        <f t="shared" si="10"/>
        <v>0</v>
      </c>
      <c r="AB124">
        <f t="shared" si="11"/>
        <v>0</v>
      </c>
    </row>
    <row r="125" spans="1:28" x14ac:dyDescent="0.35">
      <c r="A125" s="15">
        <v>44296</v>
      </c>
      <c r="B125" s="16" t="s">
        <v>18</v>
      </c>
      <c r="C125" s="16" t="s">
        <v>25</v>
      </c>
      <c r="D125" s="16" t="s">
        <v>5</v>
      </c>
      <c r="E125" s="16" t="s">
        <v>57</v>
      </c>
      <c r="F125" s="16" t="s">
        <v>4</v>
      </c>
      <c r="G125" s="16" t="s">
        <v>52</v>
      </c>
      <c r="H125" s="16">
        <v>1</v>
      </c>
      <c r="I125" s="16">
        <v>8</v>
      </c>
      <c r="J125" s="16" t="s">
        <v>73</v>
      </c>
      <c r="K125" s="16" t="s">
        <v>83</v>
      </c>
      <c r="L125" s="16" t="s">
        <v>12</v>
      </c>
      <c r="M125" s="16">
        <v>2</v>
      </c>
      <c r="N125" s="16" t="s">
        <v>11</v>
      </c>
      <c r="O125" s="17" t="s">
        <v>35</v>
      </c>
      <c r="R125" t="str">
        <f t="shared" si="7"/>
        <v>Racalmas Challenger CupGroup StageZsombor BeneZoltan Pal</v>
      </c>
      <c r="V125">
        <f t="shared" si="8"/>
        <v>0</v>
      </c>
      <c r="X125">
        <f t="shared" si="9"/>
        <v>0</v>
      </c>
      <c r="Y125">
        <f t="shared" si="6"/>
        <v>0</v>
      </c>
      <c r="AA125">
        <f t="shared" si="10"/>
        <v>0</v>
      </c>
      <c r="AB125">
        <f t="shared" si="11"/>
        <v>1</v>
      </c>
    </row>
    <row r="126" spans="1:28" x14ac:dyDescent="0.35">
      <c r="A126" s="15">
        <v>44296</v>
      </c>
      <c r="B126" s="16" t="s">
        <v>18</v>
      </c>
      <c r="C126" s="16" t="s">
        <v>25</v>
      </c>
      <c r="D126" s="16" t="s">
        <v>5</v>
      </c>
      <c r="E126" s="16" t="s">
        <v>57</v>
      </c>
      <c r="F126" s="16" t="s">
        <v>4</v>
      </c>
      <c r="G126" s="16" t="s">
        <v>52</v>
      </c>
      <c r="H126" s="16">
        <v>1</v>
      </c>
      <c r="I126" s="16">
        <v>9</v>
      </c>
      <c r="J126" s="16" t="s">
        <v>73</v>
      </c>
      <c r="K126" s="16" t="s">
        <v>83</v>
      </c>
      <c r="L126" s="16" t="s">
        <v>12</v>
      </c>
      <c r="M126" s="16">
        <v>2</v>
      </c>
      <c r="N126" s="16" t="s">
        <v>12</v>
      </c>
      <c r="O126" s="17" t="s">
        <v>35</v>
      </c>
      <c r="R126" t="str">
        <f t="shared" si="7"/>
        <v>Racalmas Challenger CupGroup StageZsombor BeneZoltan Pal</v>
      </c>
      <c r="V126">
        <f t="shared" si="8"/>
        <v>1</v>
      </c>
      <c r="X126">
        <f t="shared" si="9"/>
        <v>0</v>
      </c>
      <c r="Y126">
        <f t="shared" si="6"/>
        <v>0</v>
      </c>
      <c r="AA126">
        <f t="shared" si="10"/>
        <v>1</v>
      </c>
      <c r="AB126">
        <f t="shared" si="11"/>
        <v>0</v>
      </c>
    </row>
    <row r="127" spans="1:28" x14ac:dyDescent="0.35">
      <c r="A127" s="15">
        <v>44296</v>
      </c>
      <c r="B127" s="16" t="s">
        <v>18</v>
      </c>
      <c r="C127" s="16" t="s">
        <v>25</v>
      </c>
      <c r="D127" s="16" t="s">
        <v>5</v>
      </c>
      <c r="E127" s="16" t="s">
        <v>57</v>
      </c>
      <c r="F127" s="16" t="s">
        <v>4</v>
      </c>
      <c r="G127" s="16" t="s">
        <v>52</v>
      </c>
      <c r="H127" s="16">
        <v>1</v>
      </c>
      <c r="I127" s="16">
        <v>10</v>
      </c>
      <c r="J127" s="16" t="s">
        <v>73</v>
      </c>
      <c r="K127" s="16" t="s">
        <v>83</v>
      </c>
      <c r="L127" s="16" t="s">
        <v>11</v>
      </c>
      <c r="M127" s="16">
        <v>2</v>
      </c>
      <c r="N127" s="16" t="s">
        <v>11</v>
      </c>
      <c r="O127" s="17" t="s">
        <v>33</v>
      </c>
      <c r="R127" t="str">
        <f t="shared" si="7"/>
        <v>Racalmas Challenger CupGroup StageZsombor BeneZoltan Pal</v>
      </c>
      <c r="V127">
        <f t="shared" si="8"/>
        <v>1</v>
      </c>
      <c r="X127">
        <f t="shared" si="9"/>
        <v>0</v>
      </c>
      <c r="Y127">
        <f t="shared" si="6"/>
        <v>0</v>
      </c>
      <c r="AA127">
        <f t="shared" si="10"/>
        <v>1</v>
      </c>
      <c r="AB127">
        <f t="shared" si="11"/>
        <v>0</v>
      </c>
    </row>
    <row r="128" spans="1:28" x14ac:dyDescent="0.35">
      <c r="A128" s="15">
        <v>44296</v>
      </c>
      <c r="B128" s="16" t="s">
        <v>18</v>
      </c>
      <c r="C128" s="16" t="s">
        <v>25</v>
      </c>
      <c r="D128" s="16" t="s">
        <v>5</v>
      </c>
      <c r="E128" s="16" t="s">
        <v>57</v>
      </c>
      <c r="F128" s="16" t="s">
        <v>4</v>
      </c>
      <c r="G128" s="16" t="s">
        <v>52</v>
      </c>
      <c r="H128" s="16">
        <v>1</v>
      </c>
      <c r="I128" s="16">
        <v>11</v>
      </c>
      <c r="J128" s="16" t="s">
        <v>73</v>
      </c>
      <c r="K128" s="16" t="s">
        <v>83</v>
      </c>
      <c r="L128" s="16" t="s">
        <v>11</v>
      </c>
      <c r="M128" s="16">
        <v>2</v>
      </c>
      <c r="N128" s="16" t="s">
        <v>11</v>
      </c>
      <c r="O128" s="17" t="s">
        <v>33</v>
      </c>
      <c r="R128" t="str">
        <f t="shared" si="7"/>
        <v>Racalmas Challenger CupGroup StageZsombor BeneZoltan Pal</v>
      </c>
      <c r="V128">
        <f t="shared" si="8"/>
        <v>1</v>
      </c>
      <c r="X128">
        <f t="shared" si="9"/>
        <v>0</v>
      </c>
      <c r="Y128">
        <f t="shared" si="6"/>
        <v>0</v>
      </c>
      <c r="AA128">
        <f t="shared" si="10"/>
        <v>1</v>
      </c>
      <c r="AB128">
        <f t="shared" si="11"/>
        <v>0</v>
      </c>
    </row>
    <row r="129" spans="1:28" x14ac:dyDescent="0.35">
      <c r="A129" s="15">
        <v>44296</v>
      </c>
      <c r="B129" s="16" t="s">
        <v>18</v>
      </c>
      <c r="C129" s="16" t="s">
        <v>25</v>
      </c>
      <c r="D129" s="16" t="s">
        <v>5</v>
      </c>
      <c r="E129" s="16" t="s">
        <v>57</v>
      </c>
      <c r="F129" s="16" t="s">
        <v>4</v>
      </c>
      <c r="G129" s="16" t="s">
        <v>52</v>
      </c>
      <c r="H129" s="16">
        <v>1</v>
      </c>
      <c r="I129" s="16">
        <v>12</v>
      </c>
      <c r="J129" s="16" t="s">
        <v>73</v>
      </c>
      <c r="K129" s="16" t="s">
        <v>83</v>
      </c>
      <c r="L129" s="16" t="s">
        <v>11</v>
      </c>
      <c r="M129" s="16">
        <v>2</v>
      </c>
      <c r="N129" s="16" t="s">
        <v>12</v>
      </c>
      <c r="O129" s="17" t="s">
        <v>33</v>
      </c>
      <c r="R129" t="str">
        <f t="shared" si="7"/>
        <v>Racalmas Challenger CupGroup StageZsombor BeneZoltan Pal</v>
      </c>
      <c r="V129">
        <f t="shared" si="8"/>
        <v>0</v>
      </c>
      <c r="X129">
        <f t="shared" si="9"/>
        <v>0</v>
      </c>
      <c r="Y129">
        <f t="shared" si="6"/>
        <v>0</v>
      </c>
      <c r="AA129">
        <f t="shared" si="10"/>
        <v>0</v>
      </c>
      <c r="AB129">
        <f t="shared" si="11"/>
        <v>1</v>
      </c>
    </row>
    <row r="130" spans="1:28" x14ac:dyDescent="0.35">
      <c r="A130" s="15">
        <v>44296</v>
      </c>
      <c r="B130" s="16" t="s">
        <v>18</v>
      </c>
      <c r="C130" s="16" t="s">
        <v>25</v>
      </c>
      <c r="D130" s="16" t="s">
        <v>5</v>
      </c>
      <c r="E130" s="16" t="s">
        <v>57</v>
      </c>
      <c r="F130" s="16" t="s">
        <v>4</v>
      </c>
      <c r="G130" s="16" t="s">
        <v>52</v>
      </c>
      <c r="H130" s="16">
        <v>1</v>
      </c>
      <c r="I130" s="16">
        <v>13</v>
      </c>
      <c r="J130" s="16" t="s">
        <v>73</v>
      </c>
      <c r="K130" s="16" t="s">
        <v>83</v>
      </c>
      <c r="L130" s="16" t="s">
        <v>11</v>
      </c>
      <c r="M130" s="16">
        <v>1</v>
      </c>
      <c r="N130" s="16" t="s">
        <v>12</v>
      </c>
      <c r="O130" s="17" t="s">
        <v>33</v>
      </c>
      <c r="R130" t="str">
        <f t="shared" si="7"/>
        <v>Racalmas Challenger CupGroup StageZsombor BeneZoltan Pal</v>
      </c>
      <c r="V130">
        <f t="shared" si="8"/>
        <v>0</v>
      </c>
      <c r="X130">
        <f t="shared" si="9"/>
        <v>0</v>
      </c>
      <c r="Y130">
        <f t="shared" ref="Y130:Y193" si="12">IF(AND(M130=1,L130&lt;&gt;N130,N130&lt;&gt;"E"),1,0)</f>
        <v>1</v>
      </c>
      <c r="AA130">
        <f t="shared" si="10"/>
        <v>0</v>
      </c>
      <c r="AB130">
        <f t="shared" si="11"/>
        <v>0</v>
      </c>
    </row>
    <row r="131" spans="1:28" x14ac:dyDescent="0.35">
      <c r="A131" s="15">
        <v>44296</v>
      </c>
      <c r="B131" s="16" t="s">
        <v>18</v>
      </c>
      <c r="C131" s="16" t="s">
        <v>25</v>
      </c>
      <c r="D131" s="16" t="s">
        <v>5</v>
      </c>
      <c r="E131" s="16" t="s">
        <v>57</v>
      </c>
      <c r="F131" s="16" t="s">
        <v>4</v>
      </c>
      <c r="G131" s="16" t="s">
        <v>52</v>
      </c>
      <c r="H131" s="16">
        <v>1</v>
      </c>
      <c r="I131" s="16">
        <v>14</v>
      </c>
      <c r="J131" s="16" t="s">
        <v>73</v>
      </c>
      <c r="K131" s="16" t="s">
        <v>83</v>
      </c>
      <c r="L131" s="16" t="s">
        <v>12</v>
      </c>
      <c r="M131" s="16">
        <v>1</v>
      </c>
      <c r="N131" s="16" t="s">
        <v>11</v>
      </c>
      <c r="O131" s="17" t="s">
        <v>33</v>
      </c>
      <c r="R131" t="str">
        <f t="shared" ref="R131:R194" si="13">CONCATENATE(C131,G131,J131,K131)</f>
        <v>Racalmas Challenger CupGroup StageZsombor BeneZoltan Pal</v>
      </c>
      <c r="V131">
        <f t="shared" ref="V131:V194" si="14">IF(L131=N131,1,0)</f>
        <v>0</v>
      </c>
      <c r="X131">
        <f t="shared" ref="X131:X194" si="15">IF(AND(M131=1, L131=N131),1,0)</f>
        <v>0</v>
      </c>
      <c r="Y131">
        <f t="shared" si="12"/>
        <v>1</v>
      </c>
      <c r="AA131">
        <f t="shared" ref="AA131:AA194" si="16">IF(AND(M131=2,L131=N131),1,0)</f>
        <v>0</v>
      </c>
      <c r="AB131">
        <f t="shared" ref="AB131:AB194" si="17">IF(AND(M131=2,L131&lt;&gt;N131,N131&lt;&gt;"E"),1,0)</f>
        <v>0</v>
      </c>
    </row>
    <row r="132" spans="1:28" x14ac:dyDescent="0.35">
      <c r="A132" s="15">
        <v>44296</v>
      </c>
      <c r="B132" s="16" t="s">
        <v>18</v>
      </c>
      <c r="C132" s="16" t="s">
        <v>25</v>
      </c>
      <c r="D132" s="16" t="s">
        <v>5</v>
      </c>
      <c r="E132" s="16" t="s">
        <v>57</v>
      </c>
      <c r="F132" s="16" t="s">
        <v>4</v>
      </c>
      <c r="G132" s="16" t="s">
        <v>52</v>
      </c>
      <c r="H132" s="16">
        <v>1</v>
      </c>
      <c r="I132" s="16">
        <v>15</v>
      </c>
      <c r="J132" s="16" t="s">
        <v>73</v>
      </c>
      <c r="K132" s="16" t="s">
        <v>83</v>
      </c>
      <c r="L132" s="16" t="s">
        <v>12</v>
      </c>
      <c r="M132" s="16">
        <v>2</v>
      </c>
      <c r="N132" s="16" t="s">
        <v>12</v>
      </c>
      <c r="O132" s="17" t="s">
        <v>33</v>
      </c>
      <c r="R132" t="str">
        <f t="shared" si="13"/>
        <v>Racalmas Challenger CupGroup StageZsombor BeneZoltan Pal</v>
      </c>
      <c r="V132">
        <f t="shared" si="14"/>
        <v>1</v>
      </c>
      <c r="X132">
        <f t="shared" si="15"/>
        <v>0</v>
      </c>
      <c r="Y132">
        <f t="shared" si="12"/>
        <v>0</v>
      </c>
      <c r="AA132">
        <f t="shared" si="16"/>
        <v>1</v>
      </c>
      <c r="AB132">
        <f t="shared" si="17"/>
        <v>0</v>
      </c>
    </row>
    <row r="133" spans="1:28" x14ac:dyDescent="0.35">
      <c r="A133" s="15">
        <v>44296</v>
      </c>
      <c r="B133" s="16" t="s">
        <v>18</v>
      </c>
      <c r="C133" s="16" t="s">
        <v>25</v>
      </c>
      <c r="D133" s="16" t="s">
        <v>5</v>
      </c>
      <c r="E133" s="16" t="s">
        <v>57</v>
      </c>
      <c r="F133" s="16" t="s">
        <v>4</v>
      </c>
      <c r="G133" s="16" t="s">
        <v>52</v>
      </c>
      <c r="H133" s="16">
        <v>1</v>
      </c>
      <c r="I133" s="16">
        <v>16</v>
      </c>
      <c r="J133" s="16" t="s">
        <v>73</v>
      </c>
      <c r="K133" s="16" t="s">
        <v>83</v>
      </c>
      <c r="L133" s="16" t="s">
        <v>12</v>
      </c>
      <c r="M133" s="16">
        <v>1</v>
      </c>
      <c r="N133" s="16" t="s">
        <v>12</v>
      </c>
      <c r="O133" s="17" t="s">
        <v>33</v>
      </c>
      <c r="R133" t="str">
        <f t="shared" si="13"/>
        <v>Racalmas Challenger CupGroup StageZsombor BeneZoltan Pal</v>
      </c>
      <c r="V133">
        <f t="shared" si="14"/>
        <v>1</v>
      </c>
      <c r="X133">
        <f t="shared" si="15"/>
        <v>1</v>
      </c>
      <c r="Y133">
        <f t="shared" si="12"/>
        <v>0</v>
      </c>
      <c r="AA133">
        <f t="shared" si="16"/>
        <v>0</v>
      </c>
      <c r="AB133">
        <f t="shared" si="17"/>
        <v>0</v>
      </c>
    </row>
    <row r="134" spans="1:28" x14ac:dyDescent="0.35">
      <c r="A134" s="15">
        <v>44296</v>
      </c>
      <c r="B134" s="16" t="s">
        <v>18</v>
      </c>
      <c r="C134" s="16" t="s">
        <v>25</v>
      </c>
      <c r="D134" s="16" t="s">
        <v>5</v>
      </c>
      <c r="E134" s="16" t="s">
        <v>57</v>
      </c>
      <c r="F134" s="16" t="s">
        <v>4</v>
      </c>
      <c r="G134" s="16" t="s">
        <v>52</v>
      </c>
      <c r="H134" s="16">
        <v>1</v>
      </c>
      <c r="I134" s="16">
        <v>17</v>
      </c>
      <c r="J134" s="16" t="s">
        <v>73</v>
      </c>
      <c r="K134" s="16" t="s">
        <v>83</v>
      </c>
      <c r="L134" s="16" t="s">
        <v>12</v>
      </c>
      <c r="M134" s="16">
        <v>1</v>
      </c>
      <c r="N134" s="16" t="s">
        <v>11</v>
      </c>
      <c r="O134" s="17" t="s">
        <v>33</v>
      </c>
      <c r="R134" t="str">
        <f t="shared" si="13"/>
        <v>Racalmas Challenger CupGroup StageZsombor BeneZoltan Pal</v>
      </c>
      <c r="V134">
        <f t="shared" si="14"/>
        <v>0</v>
      </c>
      <c r="X134">
        <f t="shared" si="15"/>
        <v>0</v>
      </c>
      <c r="Y134">
        <f t="shared" si="12"/>
        <v>1</v>
      </c>
      <c r="AA134">
        <f t="shared" si="16"/>
        <v>0</v>
      </c>
      <c r="AB134">
        <f t="shared" si="17"/>
        <v>0</v>
      </c>
    </row>
    <row r="135" spans="1:28" x14ac:dyDescent="0.35">
      <c r="A135" s="15">
        <v>44296</v>
      </c>
      <c r="B135" s="16" t="s">
        <v>18</v>
      </c>
      <c r="C135" s="16" t="s">
        <v>25</v>
      </c>
      <c r="D135" s="16" t="s">
        <v>5</v>
      </c>
      <c r="E135" s="16" t="s">
        <v>57</v>
      </c>
      <c r="F135" s="16" t="s">
        <v>4</v>
      </c>
      <c r="G135" s="16" t="s">
        <v>52</v>
      </c>
      <c r="H135" s="16">
        <v>1</v>
      </c>
      <c r="I135" s="16">
        <v>18</v>
      </c>
      <c r="J135" s="16" t="s">
        <v>73</v>
      </c>
      <c r="K135" s="16" t="s">
        <v>83</v>
      </c>
      <c r="L135" s="16" t="s">
        <v>11</v>
      </c>
      <c r="M135" s="16">
        <v>1</v>
      </c>
      <c r="N135" s="16" t="s">
        <v>12</v>
      </c>
      <c r="O135" s="17" t="s">
        <v>33</v>
      </c>
      <c r="R135" t="str">
        <f t="shared" si="13"/>
        <v>Racalmas Challenger CupGroup StageZsombor BeneZoltan Pal</v>
      </c>
      <c r="V135">
        <f t="shared" si="14"/>
        <v>0</v>
      </c>
      <c r="X135">
        <f t="shared" si="15"/>
        <v>0</v>
      </c>
      <c r="Y135">
        <f t="shared" si="12"/>
        <v>1</v>
      </c>
      <c r="AA135">
        <f t="shared" si="16"/>
        <v>0</v>
      </c>
      <c r="AB135">
        <f t="shared" si="17"/>
        <v>0</v>
      </c>
    </row>
    <row r="136" spans="1:28" x14ac:dyDescent="0.35">
      <c r="A136" s="15">
        <v>44296</v>
      </c>
      <c r="B136" s="16" t="s">
        <v>18</v>
      </c>
      <c r="C136" s="16" t="s">
        <v>25</v>
      </c>
      <c r="D136" s="16" t="s">
        <v>5</v>
      </c>
      <c r="E136" s="16" t="s">
        <v>57</v>
      </c>
      <c r="F136" s="16" t="s">
        <v>4</v>
      </c>
      <c r="G136" s="16" t="s">
        <v>52</v>
      </c>
      <c r="H136" s="16">
        <v>1</v>
      </c>
      <c r="I136" s="16">
        <v>19</v>
      </c>
      <c r="J136" s="16" t="s">
        <v>73</v>
      </c>
      <c r="K136" s="16" t="s">
        <v>83</v>
      </c>
      <c r="L136" s="16" t="s">
        <v>11</v>
      </c>
      <c r="M136" s="16">
        <v>1</v>
      </c>
      <c r="N136" s="16" t="s">
        <v>12</v>
      </c>
      <c r="O136" s="17" t="s">
        <v>33</v>
      </c>
      <c r="R136" t="str">
        <f t="shared" si="13"/>
        <v>Racalmas Challenger CupGroup StageZsombor BeneZoltan Pal</v>
      </c>
      <c r="V136">
        <f t="shared" si="14"/>
        <v>0</v>
      </c>
      <c r="X136">
        <f t="shared" si="15"/>
        <v>0</v>
      </c>
      <c r="Y136">
        <f t="shared" si="12"/>
        <v>1</v>
      </c>
      <c r="AA136">
        <f t="shared" si="16"/>
        <v>0</v>
      </c>
      <c r="AB136">
        <f t="shared" si="17"/>
        <v>0</v>
      </c>
    </row>
    <row r="137" spans="1:28" x14ac:dyDescent="0.35">
      <c r="A137" s="15">
        <v>44296</v>
      </c>
      <c r="B137" s="16" t="s">
        <v>18</v>
      </c>
      <c r="C137" s="16" t="s">
        <v>25</v>
      </c>
      <c r="D137" s="16" t="s">
        <v>5</v>
      </c>
      <c r="E137" s="16" t="s">
        <v>57</v>
      </c>
      <c r="F137" s="16" t="s">
        <v>4</v>
      </c>
      <c r="G137" s="16" t="s">
        <v>52</v>
      </c>
      <c r="H137" s="16">
        <v>1</v>
      </c>
      <c r="I137" s="16">
        <v>20</v>
      </c>
      <c r="J137" s="16" t="s">
        <v>73</v>
      </c>
      <c r="K137" s="16" t="s">
        <v>83</v>
      </c>
      <c r="L137" s="16" t="s">
        <v>11</v>
      </c>
      <c r="M137" s="16">
        <v>1</v>
      </c>
      <c r="N137" s="16" t="s">
        <v>11</v>
      </c>
      <c r="O137" s="17" t="s">
        <v>33</v>
      </c>
      <c r="R137" t="str">
        <f t="shared" si="13"/>
        <v>Racalmas Challenger CupGroup StageZsombor BeneZoltan Pal</v>
      </c>
      <c r="V137">
        <f t="shared" si="14"/>
        <v>1</v>
      </c>
      <c r="X137">
        <f t="shared" si="15"/>
        <v>1</v>
      </c>
      <c r="Y137">
        <f t="shared" si="12"/>
        <v>0</v>
      </c>
      <c r="AA137">
        <f t="shared" si="16"/>
        <v>0</v>
      </c>
      <c r="AB137">
        <f t="shared" si="17"/>
        <v>0</v>
      </c>
    </row>
    <row r="138" spans="1:28" x14ac:dyDescent="0.35">
      <c r="A138" s="15">
        <v>44296</v>
      </c>
      <c r="B138" s="16" t="s">
        <v>18</v>
      </c>
      <c r="C138" s="16" t="s">
        <v>25</v>
      </c>
      <c r="D138" s="16" t="s">
        <v>5</v>
      </c>
      <c r="E138" s="16" t="s">
        <v>57</v>
      </c>
      <c r="F138" s="16" t="s">
        <v>4</v>
      </c>
      <c r="G138" s="16" t="s">
        <v>52</v>
      </c>
      <c r="H138" s="16">
        <v>1</v>
      </c>
      <c r="I138" s="16">
        <v>21</v>
      </c>
      <c r="J138" s="16" t="s">
        <v>73</v>
      </c>
      <c r="K138" s="16" t="s">
        <v>83</v>
      </c>
      <c r="L138" s="16" t="s">
        <v>11</v>
      </c>
      <c r="M138" s="16">
        <v>2</v>
      </c>
      <c r="N138" s="16" t="s">
        <v>12</v>
      </c>
      <c r="O138" s="17" t="s">
        <v>33</v>
      </c>
      <c r="R138" t="str">
        <f t="shared" si="13"/>
        <v>Racalmas Challenger CupGroup StageZsombor BeneZoltan Pal</v>
      </c>
      <c r="V138">
        <f t="shared" si="14"/>
        <v>0</v>
      </c>
      <c r="X138">
        <f t="shared" si="15"/>
        <v>0</v>
      </c>
      <c r="Y138">
        <f t="shared" si="12"/>
        <v>0</v>
      </c>
      <c r="AA138">
        <f t="shared" si="16"/>
        <v>0</v>
      </c>
      <c r="AB138">
        <f t="shared" si="17"/>
        <v>1</v>
      </c>
    </row>
    <row r="139" spans="1:28" x14ac:dyDescent="0.35">
      <c r="A139" s="15">
        <v>44296</v>
      </c>
      <c r="B139" s="16" t="s">
        <v>18</v>
      </c>
      <c r="C139" s="16" t="s">
        <v>25</v>
      </c>
      <c r="D139" s="16" t="s">
        <v>5</v>
      </c>
      <c r="E139" s="16" t="s">
        <v>57</v>
      </c>
      <c r="F139" s="16" t="s">
        <v>4</v>
      </c>
      <c r="G139" s="16" t="s">
        <v>52</v>
      </c>
      <c r="H139" s="16">
        <v>1</v>
      </c>
      <c r="I139" s="16">
        <v>22</v>
      </c>
      <c r="J139" s="16" t="s">
        <v>73</v>
      </c>
      <c r="K139" s="16" t="s">
        <v>83</v>
      </c>
      <c r="L139" s="16" t="s">
        <v>12</v>
      </c>
      <c r="M139" s="16">
        <v>2</v>
      </c>
      <c r="N139" s="16" t="s">
        <v>12</v>
      </c>
      <c r="O139" s="17" t="s">
        <v>35</v>
      </c>
      <c r="R139" t="str">
        <f t="shared" si="13"/>
        <v>Racalmas Challenger CupGroup StageZsombor BeneZoltan Pal</v>
      </c>
      <c r="V139">
        <f t="shared" si="14"/>
        <v>1</v>
      </c>
      <c r="X139">
        <f t="shared" si="15"/>
        <v>0</v>
      </c>
      <c r="Y139">
        <f t="shared" si="12"/>
        <v>0</v>
      </c>
      <c r="AA139">
        <f t="shared" si="16"/>
        <v>1</v>
      </c>
      <c r="AB139">
        <f t="shared" si="17"/>
        <v>0</v>
      </c>
    </row>
    <row r="140" spans="1:28" x14ac:dyDescent="0.35">
      <c r="A140" s="15">
        <v>44296</v>
      </c>
      <c r="B140" s="16" t="s">
        <v>18</v>
      </c>
      <c r="C140" s="16" t="s">
        <v>25</v>
      </c>
      <c r="D140" s="16" t="s">
        <v>5</v>
      </c>
      <c r="E140" s="16" t="s">
        <v>57</v>
      </c>
      <c r="F140" s="16" t="s">
        <v>4</v>
      </c>
      <c r="G140" s="16" t="s">
        <v>52</v>
      </c>
      <c r="H140" s="16">
        <v>1</v>
      </c>
      <c r="I140" s="16">
        <v>23</v>
      </c>
      <c r="J140" s="16" t="s">
        <v>73</v>
      </c>
      <c r="K140" s="16" t="s">
        <v>83</v>
      </c>
      <c r="L140" s="16" t="s">
        <v>12</v>
      </c>
      <c r="M140" s="16">
        <v>1</v>
      </c>
      <c r="N140" s="16" t="s">
        <v>11</v>
      </c>
      <c r="O140" s="17" t="s">
        <v>33</v>
      </c>
      <c r="R140" t="str">
        <f t="shared" si="13"/>
        <v>Racalmas Challenger CupGroup StageZsombor BeneZoltan Pal</v>
      </c>
      <c r="V140">
        <f t="shared" si="14"/>
        <v>0</v>
      </c>
      <c r="X140">
        <f t="shared" si="15"/>
        <v>0</v>
      </c>
      <c r="Y140">
        <f t="shared" si="12"/>
        <v>1</v>
      </c>
      <c r="AA140">
        <f t="shared" si="16"/>
        <v>0</v>
      </c>
      <c r="AB140">
        <f t="shared" si="17"/>
        <v>0</v>
      </c>
    </row>
    <row r="141" spans="1:28" x14ac:dyDescent="0.35">
      <c r="A141" s="15">
        <v>44296</v>
      </c>
      <c r="B141" s="16" t="s">
        <v>18</v>
      </c>
      <c r="C141" s="16" t="s">
        <v>25</v>
      </c>
      <c r="D141" s="16" t="s">
        <v>5</v>
      </c>
      <c r="E141" s="16" t="s">
        <v>57</v>
      </c>
      <c r="F141" s="16" t="s">
        <v>4</v>
      </c>
      <c r="G141" s="16" t="s">
        <v>52</v>
      </c>
      <c r="H141" s="16">
        <v>1</v>
      </c>
      <c r="I141" s="16">
        <v>24</v>
      </c>
      <c r="J141" s="16" t="s">
        <v>73</v>
      </c>
      <c r="K141" s="16" t="s">
        <v>83</v>
      </c>
      <c r="L141" s="16" t="s">
        <v>12</v>
      </c>
      <c r="M141" s="16">
        <v>1</v>
      </c>
      <c r="N141" s="16" t="s">
        <v>11</v>
      </c>
      <c r="O141" s="17" t="s">
        <v>33</v>
      </c>
      <c r="R141" t="str">
        <f t="shared" si="13"/>
        <v>Racalmas Challenger CupGroup StageZsombor BeneZoltan Pal</v>
      </c>
      <c r="V141">
        <f t="shared" si="14"/>
        <v>0</v>
      </c>
      <c r="X141">
        <f t="shared" si="15"/>
        <v>0</v>
      </c>
      <c r="Y141">
        <f t="shared" si="12"/>
        <v>1</v>
      </c>
      <c r="AA141">
        <f t="shared" si="16"/>
        <v>0</v>
      </c>
      <c r="AB141">
        <f t="shared" si="17"/>
        <v>0</v>
      </c>
    </row>
    <row r="142" spans="1:28" x14ac:dyDescent="0.35">
      <c r="A142" s="15">
        <v>44296</v>
      </c>
      <c r="B142" s="16" t="s">
        <v>18</v>
      </c>
      <c r="C142" s="16" t="s">
        <v>25</v>
      </c>
      <c r="D142" s="16" t="s">
        <v>5</v>
      </c>
      <c r="E142" s="16" t="s">
        <v>57</v>
      </c>
      <c r="F142" s="16" t="s">
        <v>4</v>
      </c>
      <c r="G142" s="16" t="s">
        <v>52</v>
      </c>
      <c r="H142" s="16">
        <v>2</v>
      </c>
      <c r="I142" s="16">
        <v>25</v>
      </c>
      <c r="J142" s="16" t="s">
        <v>73</v>
      </c>
      <c r="K142" s="16" t="s">
        <v>83</v>
      </c>
      <c r="L142" s="16" t="s">
        <v>12</v>
      </c>
      <c r="M142" s="16">
        <v>1</v>
      </c>
      <c r="N142" s="16" t="s">
        <v>11</v>
      </c>
      <c r="O142" s="17" t="s">
        <v>33</v>
      </c>
      <c r="R142" t="str">
        <f t="shared" si="13"/>
        <v>Racalmas Challenger CupGroup StageZsombor BeneZoltan Pal</v>
      </c>
      <c r="V142">
        <f t="shared" si="14"/>
        <v>0</v>
      </c>
      <c r="X142">
        <f t="shared" si="15"/>
        <v>0</v>
      </c>
      <c r="Y142">
        <f t="shared" si="12"/>
        <v>1</v>
      </c>
      <c r="AA142">
        <f t="shared" si="16"/>
        <v>0</v>
      </c>
      <c r="AB142">
        <f t="shared" si="17"/>
        <v>0</v>
      </c>
    </row>
    <row r="143" spans="1:28" x14ac:dyDescent="0.35">
      <c r="A143" s="15">
        <v>44296</v>
      </c>
      <c r="B143" s="16" t="s">
        <v>18</v>
      </c>
      <c r="C143" s="16" t="s">
        <v>25</v>
      </c>
      <c r="D143" s="16" t="s">
        <v>5</v>
      </c>
      <c r="E143" s="16" t="s">
        <v>57</v>
      </c>
      <c r="F143" s="16" t="s">
        <v>4</v>
      </c>
      <c r="G143" s="16" t="s">
        <v>52</v>
      </c>
      <c r="H143" s="16">
        <v>2</v>
      </c>
      <c r="I143" s="16">
        <v>26</v>
      </c>
      <c r="J143" s="16" t="s">
        <v>73</v>
      </c>
      <c r="K143" s="16" t="s">
        <v>83</v>
      </c>
      <c r="L143" s="16" t="s">
        <v>12</v>
      </c>
      <c r="M143" s="16">
        <v>2</v>
      </c>
      <c r="N143" s="16" t="s">
        <v>11</v>
      </c>
      <c r="O143" s="17" t="s">
        <v>34</v>
      </c>
      <c r="R143" t="str">
        <f t="shared" si="13"/>
        <v>Racalmas Challenger CupGroup StageZsombor BeneZoltan Pal</v>
      </c>
      <c r="V143">
        <f t="shared" si="14"/>
        <v>0</v>
      </c>
      <c r="X143">
        <f t="shared" si="15"/>
        <v>0</v>
      </c>
      <c r="Y143">
        <f t="shared" si="12"/>
        <v>0</v>
      </c>
      <c r="AA143">
        <f t="shared" si="16"/>
        <v>0</v>
      </c>
      <c r="AB143">
        <f t="shared" si="17"/>
        <v>1</v>
      </c>
    </row>
    <row r="144" spans="1:28" x14ac:dyDescent="0.35">
      <c r="A144" s="15">
        <v>44296</v>
      </c>
      <c r="B144" s="16" t="s">
        <v>18</v>
      </c>
      <c r="C144" s="16" t="s">
        <v>25</v>
      </c>
      <c r="D144" s="16" t="s">
        <v>5</v>
      </c>
      <c r="E144" s="16" t="s">
        <v>57</v>
      </c>
      <c r="F144" s="16" t="s">
        <v>4</v>
      </c>
      <c r="G144" s="16" t="s">
        <v>52</v>
      </c>
      <c r="H144" s="16">
        <v>2</v>
      </c>
      <c r="I144" s="16">
        <v>27</v>
      </c>
      <c r="J144" s="16" t="s">
        <v>73</v>
      </c>
      <c r="K144" s="16" t="s">
        <v>83</v>
      </c>
      <c r="L144" s="16" t="s">
        <v>12</v>
      </c>
      <c r="M144" s="16">
        <v>1</v>
      </c>
      <c r="N144" s="16" t="s">
        <v>11</v>
      </c>
      <c r="O144" s="17" t="s">
        <v>35</v>
      </c>
      <c r="R144" t="str">
        <f t="shared" si="13"/>
        <v>Racalmas Challenger CupGroup StageZsombor BeneZoltan Pal</v>
      </c>
      <c r="V144">
        <f t="shared" si="14"/>
        <v>0</v>
      </c>
      <c r="X144">
        <f t="shared" si="15"/>
        <v>0</v>
      </c>
      <c r="Y144">
        <f t="shared" si="12"/>
        <v>1</v>
      </c>
      <c r="AA144">
        <f t="shared" si="16"/>
        <v>0</v>
      </c>
      <c r="AB144">
        <f t="shared" si="17"/>
        <v>0</v>
      </c>
    </row>
    <row r="145" spans="1:28" x14ac:dyDescent="0.35">
      <c r="A145" s="15">
        <v>44296</v>
      </c>
      <c r="B145" s="16" t="s">
        <v>18</v>
      </c>
      <c r="C145" s="16" t="s">
        <v>25</v>
      </c>
      <c r="D145" s="16" t="s">
        <v>5</v>
      </c>
      <c r="E145" s="16" t="s">
        <v>57</v>
      </c>
      <c r="F145" s="16" t="s">
        <v>4</v>
      </c>
      <c r="G145" s="16" t="s">
        <v>52</v>
      </c>
      <c r="H145" s="16">
        <v>2</v>
      </c>
      <c r="I145" s="16">
        <v>28</v>
      </c>
      <c r="J145" s="16" t="s">
        <v>73</v>
      </c>
      <c r="K145" s="16" t="s">
        <v>83</v>
      </c>
      <c r="L145" s="16" t="s">
        <v>12</v>
      </c>
      <c r="M145" s="16">
        <v>1</v>
      </c>
      <c r="N145" s="16" t="s">
        <v>12</v>
      </c>
      <c r="O145" s="17" t="s">
        <v>33</v>
      </c>
      <c r="R145" t="str">
        <f t="shared" si="13"/>
        <v>Racalmas Challenger CupGroup StageZsombor BeneZoltan Pal</v>
      </c>
      <c r="V145">
        <f t="shared" si="14"/>
        <v>1</v>
      </c>
      <c r="X145">
        <f t="shared" si="15"/>
        <v>1</v>
      </c>
      <c r="Y145">
        <f t="shared" si="12"/>
        <v>0</v>
      </c>
      <c r="AA145">
        <f t="shared" si="16"/>
        <v>0</v>
      </c>
      <c r="AB145">
        <f t="shared" si="17"/>
        <v>0</v>
      </c>
    </row>
    <row r="146" spans="1:28" x14ac:dyDescent="0.35">
      <c r="A146" s="15">
        <v>44296</v>
      </c>
      <c r="B146" s="16" t="s">
        <v>18</v>
      </c>
      <c r="C146" s="16" t="s">
        <v>25</v>
      </c>
      <c r="D146" s="16" t="s">
        <v>5</v>
      </c>
      <c r="E146" s="16" t="s">
        <v>57</v>
      </c>
      <c r="F146" s="16" t="s">
        <v>4</v>
      </c>
      <c r="G146" s="16" t="s">
        <v>52</v>
      </c>
      <c r="H146" s="16">
        <v>2</v>
      </c>
      <c r="I146" s="16">
        <v>29</v>
      </c>
      <c r="J146" s="16" t="s">
        <v>73</v>
      </c>
      <c r="K146" s="16" t="s">
        <v>83</v>
      </c>
      <c r="L146" s="16" t="s">
        <v>11</v>
      </c>
      <c r="M146" s="16">
        <v>1</v>
      </c>
      <c r="N146" s="16" t="s">
        <v>11</v>
      </c>
      <c r="O146" s="17" t="s">
        <v>33</v>
      </c>
      <c r="R146" t="str">
        <f t="shared" si="13"/>
        <v>Racalmas Challenger CupGroup StageZsombor BeneZoltan Pal</v>
      </c>
      <c r="V146">
        <f t="shared" si="14"/>
        <v>1</v>
      </c>
      <c r="X146">
        <f t="shared" si="15"/>
        <v>1</v>
      </c>
      <c r="Y146">
        <f t="shared" si="12"/>
        <v>0</v>
      </c>
      <c r="AA146">
        <f t="shared" si="16"/>
        <v>0</v>
      </c>
      <c r="AB146">
        <f t="shared" si="17"/>
        <v>0</v>
      </c>
    </row>
    <row r="147" spans="1:28" x14ac:dyDescent="0.35">
      <c r="A147" s="15">
        <v>44296</v>
      </c>
      <c r="B147" s="16" t="s">
        <v>18</v>
      </c>
      <c r="C147" s="16" t="s">
        <v>25</v>
      </c>
      <c r="D147" s="16" t="s">
        <v>5</v>
      </c>
      <c r="E147" s="16" t="s">
        <v>57</v>
      </c>
      <c r="F147" s="16" t="s">
        <v>4</v>
      </c>
      <c r="G147" s="16" t="s">
        <v>52</v>
      </c>
      <c r="H147" s="16">
        <v>2</v>
      </c>
      <c r="I147" s="16">
        <v>30</v>
      </c>
      <c r="J147" s="16" t="s">
        <v>73</v>
      </c>
      <c r="K147" s="16" t="s">
        <v>83</v>
      </c>
      <c r="L147" s="16" t="s">
        <v>11</v>
      </c>
      <c r="M147" s="16">
        <v>1</v>
      </c>
      <c r="N147" s="16" t="s">
        <v>11</v>
      </c>
      <c r="O147" s="17" t="s">
        <v>33</v>
      </c>
      <c r="R147" t="str">
        <f t="shared" si="13"/>
        <v>Racalmas Challenger CupGroup StageZsombor BeneZoltan Pal</v>
      </c>
      <c r="V147">
        <f t="shared" si="14"/>
        <v>1</v>
      </c>
      <c r="X147">
        <f t="shared" si="15"/>
        <v>1</v>
      </c>
      <c r="Y147">
        <f t="shared" si="12"/>
        <v>0</v>
      </c>
      <c r="AA147">
        <f t="shared" si="16"/>
        <v>0</v>
      </c>
      <c r="AB147">
        <f t="shared" si="17"/>
        <v>0</v>
      </c>
    </row>
    <row r="148" spans="1:28" x14ac:dyDescent="0.35">
      <c r="A148" s="15">
        <v>44296</v>
      </c>
      <c r="B148" s="16" t="s">
        <v>18</v>
      </c>
      <c r="C148" s="16" t="s">
        <v>25</v>
      </c>
      <c r="D148" s="16" t="s">
        <v>5</v>
      </c>
      <c r="E148" s="16" t="s">
        <v>57</v>
      </c>
      <c r="F148" s="16" t="s">
        <v>4</v>
      </c>
      <c r="G148" s="16" t="s">
        <v>52</v>
      </c>
      <c r="H148" s="16">
        <v>2</v>
      </c>
      <c r="I148" s="16">
        <v>31</v>
      </c>
      <c r="J148" s="16" t="s">
        <v>73</v>
      </c>
      <c r="K148" s="16" t="s">
        <v>83</v>
      </c>
      <c r="L148" s="16" t="s">
        <v>11</v>
      </c>
      <c r="M148" s="16">
        <v>2</v>
      </c>
      <c r="N148" s="16" t="s">
        <v>11</v>
      </c>
      <c r="O148" s="17" t="s">
        <v>33</v>
      </c>
      <c r="R148" t="str">
        <f t="shared" si="13"/>
        <v>Racalmas Challenger CupGroup StageZsombor BeneZoltan Pal</v>
      </c>
      <c r="V148">
        <f t="shared" si="14"/>
        <v>1</v>
      </c>
      <c r="X148">
        <f t="shared" si="15"/>
        <v>0</v>
      </c>
      <c r="Y148">
        <f t="shared" si="12"/>
        <v>0</v>
      </c>
      <c r="AA148">
        <f t="shared" si="16"/>
        <v>1</v>
      </c>
      <c r="AB148">
        <f t="shared" si="17"/>
        <v>0</v>
      </c>
    </row>
    <row r="149" spans="1:28" x14ac:dyDescent="0.35">
      <c r="A149" s="15">
        <v>44296</v>
      </c>
      <c r="B149" s="16" t="s">
        <v>18</v>
      </c>
      <c r="C149" s="16" t="s">
        <v>25</v>
      </c>
      <c r="D149" s="16" t="s">
        <v>5</v>
      </c>
      <c r="E149" s="16" t="s">
        <v>57</v>
      </c>
      <c r="F149" s="16" t="s">
        <v>4</v>
      </c>
      <c r="G149" s="16" t="s">
        <v>52</v>
      </c>
      <c r="H149" s="16">
        <v>2</v>
      </c>
      <c r="I149" s="16">
        <v>32</v>
      </c>
      <c r="J149" s="16" t="s">
        <v>73</v>
      </c>
      <c r="K149" s="16" t="s">
        <v>83</v>
      </c>
      <c r="L149" s="16" t="s">
        <v>11</v>
      </c>
      <c r="M149" s="16">
        <v>1</v>
      </c>
      <c r="N149" s="16" t="s">
        <v>12</v>
      </c>
      <c r="O149" s="17" t="s">
        <v>33</v>
      </c>
      <c r="R149" t="str">
        <f t="shared" si="13"/>
        <v>Racalmas Challenger CupGroup StageZsombor BeneZoltan Pal</v>
      </c>
      <c r="V149">
        <f t="shared" si="14"/>
        <v>0</v>
      </c>
      <c r="X149">
        <f t="shared" si="15"/>
        <v>0</v>
      </c>
      <c r="Y149">
        <f t="shared" si="12"/>
        <v>1</v>
      </c>
      <c r="AA149">
        <f t="shared" si="16"/>
        <v>0</v>
      </c>
      <c r="AB149">
        <f t="shared" si="17"/>
        <v>0</v>
      </c>
    </row>
    <row r="150" spans="1:28" x14ac:dyDescent="0.35">
      <c r="A150" s="15">
        <v>44296</v>
      </c>
      <c r="B150" s="16" t="s">
        <v>18</v>
      </c>
      <c r="C150" s="16" t="s">
        <v>25</v>
      </c>
      <c r="D150" s="16" t="s">
        <v>5</v>
      </c>
      <c r="E150" s="16" t="s">
        <v>57</v>
      </c>
      <c r="F150" s="16" t="s">
        <v>4</v>
      </c>
      <c r="G150" s="16" t="s">
        <v>52</v>
      </c>
      <c r="H150" s="16">
        <v>2</v>
      </c>
      <c r="I150" s="16">
        <v>33</v>
      </c>
      <c r="J150" s="16" t="s">
        <v>73</v>
      </c>
      <c r="K150" s="16" t="s">
        <v>83</v>
      </c>
      <c r="L150" s="16" t="s">
        <v>12</v>
      </c>
      <c r="M150" s="16">
        <v>2</v>
      </c>
      <c r="N150" s="16" t="s">
        <v>11</v>
      </c>
      <c r="O150" s="17" t="s">
        <v>33</v>
      </c>
      <c r="R150" t="str">
        <f t="shared" si="13"/>
        <v>Racalmas Challenger CupGroup StageZsombor BeneZoltan Pal</v>
      </c>
      <c r="V150">
        <f t="shared" si="14"/>
        <v>0</v>
      </c>
      <c r="X150">
        <f t="shared" si="15"/>
        <v>0</v>
      </c>
      <c r="Y150">
        <f t="shared" si="12"/>
        <v>0</v>
      </c>
      <c r="AA150">
        <f t="shared" si="16"/>
        <v>0</v>
      </c>
      <c r="AB150">
        <f t="shared" si="17"/>
        <v>1</v>
      </c>
    </row>
    <row r="151" spans="1:28" x14ac:dyDescent="0.35">
      <c r="A151" s="15">
        <v>44296</v>
      </c>
      <c r="B151" s="16" t="s">
        <v>18</v>
      </c>
      <c r="C151" s="16" t="s">
        <v>25</v>
      </c>
      <c r="D151" s="16" t="s">
        <v>5</v>
      </c>
      <c r="E151" s="16" t="s">
        <v>57</v>
      </c>
      <c r="F151" s="16" t="s">
        <v>4</v>
      </c>
      <c r="G151" s="16" t="s">
        <v>52</v>
      </c>
      <c r="H151" s="16">
        <v>2</v>
      </c>
      <c r="I151" s="16">
        <v>34</v>
      </c>
      <c r="J151" s="16" t="s">
        <v>73</v>
      </c>
      <c r="K151" s="16" t="s">
        <v>83</v>
      </c>
      <c r="L151" s="16" t="s">
        <v>12</v>
      </c>
      <c r="M151" s="16">
        <v>2</v>
      </c>
      <c r="N151" s="16" t="s">
        <v>11</v>
      </c>
      <c r="O151" s="17" t="s">
        <v>33</v>
      </c>
      <c r="R151" t="str">
        <f t="shared" si="13"/>
        <v>Racalmas Challenger CupGroup StageZsombor BeneZoltan Pal</v>
      </c>
      <c r="V151">
        <f t="shared" si="14"/>
        <v>0</v>
      </c>
      <c r="X151">
        <f t="shared" si="15"/>
        <v>0</v>
      </c>
      <c r="Y151">
        <f t="shared" si="12"/>
        <v>0</v>
      </c>
      <c r="AA151">
        <f t="shared" si="16"/>
        <v>0</v>
      </c>
      <c r="AB151">
        <f t="shared" si="17"/>
        <v>1</v>
      </c>
    </row>
    <row r="152" spans="1:28" x14ac:dyDescent="0.35">
      <c r="A152" s="15">
        <v>44296</v>
      </c>
      <c r="B152" s="16" t="s">
        <v>18</v>
      </c>
      <c r="C152" s="16" t="s">
        <v>25</v>
      </c>
      <c r="D152" s="16" t="s">
        <v>5</v>
      </c>
      <c r="E152" s="16" t="s">
        <v>57</v>
      </c>
      <c r="F152" s="16" t="s">
        <v>4</v>
      </c>
      <c r="G152" s="16" t="s">
        <v>52</v>
      </c>
      <c r="H152" s="16">
        <v>2</v>
      </c>
      <c r="I152" s="16">
        <v>35</v>
      </c>
      <c r="J152" s="16" t="s">
        <v>73</v>
      </c>
      <c r="K152" s="16" t="s">
        <v>83</v>
      </c>
      <c r="L152" s="16" t="s">
        <v>12</v>
      </c>
      <c r="M152" s="16">
        <v>2</v>
      </c>
      <c r="N152" s="16" t="s">
        <v>12</v>
      </c>
      <c r="O152" s="17" t="s">
        <v>33</v>
      </c>
      <c r="R152" t="str">
        <f t="shared" si="13"/>
        <v>Racalmas Challenger CupGroup StageZsombor BeneZoltan Pal</v>
      </c>
      <c r="V152">
        <f t="shared" si="14"/>
        <v>1</v>
      </c>
      <c r="X152">
        <f t="shared" si="15"/>
        <v>0</v>
      </c>
      <c r="Y152">
        <f t="shared" si="12"/>
        <v>0</v>
      </c>
      <c r="AA152">
        <f t="shared" si="16"/>
        <v>1</v>
      </c>
      <c r="AB152">
        <f t="shared" si="17"/>
        <v>0</v>
      </c>
    </row>
    <row r="153" spans="1:28" x14ac:dyDescent="0.35">
      <c r="A153" s="15">
        <v>44296</v>
      </c>
      <c r="B153" s="16" t="s">
        <v>18</v>
      </c>
      <c r="C153" s="16" t="s">
        <v>25</v>
      </c>
      <c r="D153" s="16" t="s">
        <v>5</v>
      </c>
      <c r="E153" s="16" t="s">
        <v>57</v>
      </c>
      <c r="F153" s="16" t="s">
        <v>4</v>
      </c>
      <c r="G153" s="16" t="s">
        <v>52</v>
      </c>
      <c r="H153" s="16">
        <v>2</v>
      </c>
      <c r="I153" s="16">
        <v>36</v>
      </c>
      <c r="J153" s="16" t="s">
        <v>73</v>
      </c>
      <c r="K153" s="16" t="s">
        <v>83</v>
      </c>
      <c r="L153" s="16" t="s">
        <v>12</v>
      </c>
      <c r="M153" s="16">
        <v>2</v>
      </c>
      <c r="N153" s="16" t="s">
        <v>11</v>
      </c>
      <c r="O153" s="17" t="s">
        <v>34</v>
      </c>
      <c r="R153" t="str">
        <f t="shared" si="13"/>
        <v>Racalmas Challenger CupGroup StageZsombor BeneZoltan Pal</v>
      </c>
      <c r="V153">
        <f t="shared" si="14"/>
        <v>0</v>
      </c>
      <c r="X153">
        <f t="shared" si="15"/>
        <v>0</v>
      </c>
      <c r="Y153">
        <f t="shared" si="12"/>
        <v>0</v>
      </c>
      <c r="AA153">
        <f t="shared" si="16"/>
        <v>0</v>
      </c>
      <c r="AB153">
        <f t="shared" si="17"/>
        <v>1</v>
      </c>
    </row>
    <row r="154" spans="1:28" x14ac:dyDescent="0.35">
      <c r="A154" s="15">
        <v>44296</v>
      </c>
      <c r="B154" s="16" t="s">
        <v>18</v>
      </c>
      <c r="C154" s="16" t="s">
        <v>25</v>
      </c>
      <c r="D154" s="16" t="s">
        <v>5</v>
      </c>
      <c r="E154" s="16" t="s">
        <v>57</v>
      </c>
      <c r="F154" s="16" t="s">
        <v>4</v>
      </c>
      <c r="G154" s="16" t="s">
        <v>52</v>
      </c>
      <c r="H154" s="16">
        <v>2</v>
      </c>
      <c r="I154" s="16">
        <v>37</v>
      </c>
      <c r="J154" s="16" t="s">
        <v>73</v>
      </c>
      <c r="K154" s="16" t="s">
        <v>83</v>
      </c>
      <c r="L154" s="16" t="s">
        <v>11</v>
      </c>
      <c r="M154" s="16">
        <v>1</v>
      </c>
      <c r="N154" s="16" t="s">
        <v>12</v>
      </c>
      <c r="O154" s="17" t="s">
        <v>33</v>
      </c>
      <c r="R154" t="str">
        <f t="shared" si="13"/>
        <v>Racalmas Challenger CupGroup StageZsombor BeneZoltan Pal</v>
      </c>
      <c r="V154">
        <f t="shared" si="14"/>
        <v>0</v>
      </c>
      <c r="X154">
        <f t="shared" si="15"/>
        <v>0</v>
      </c>
      <c r="Y154">
        <f t="shared" si="12"/>
        <v>1</v>
      </c>
      <c r="AA154">
        <f t="shared" si="16"/>
        <v>0</v>
      </c>
      <c r="AB154">
        <f t="shared" si="17"/>
        <v>0</v>
      </c>
    </row>
    <row r="155" spans="1:28" x14ac:dyDescent="0.35">
      <c r="A155" s="15">
        <v>44296</v>
      </c>
      <c r="B155" s="16" t="s">
        <v>18</v>
      </c>
      <c r="C155" s="16" t="s">
        <v>25</v>
      </c>
      <c r="D155" s="16" t="s">
        <v>5</v>
      </c>
      <c r="E155" s="16" t="s">
        <v>57</v>
      </c>
      <c r="F155" s="16" t="s">
        <v>4</v>
      </c>
      <c r="G155" s="16" t="s">
        <v>52</v>
      </c>
      <c r="H155" s="16">
        <v>2</v>
      </c>
      <c r="I155" s="16">
        <v>38</v>
      </c>
      <c r="J155" s="16" t="s">
        <v>73</v>
      </c>
      <c r="K155" s="16" t="s">
        <v>83</v>
      </c>
      <c r="L155" s="16" t="s">
        <v>11</v>
      </c>
      <c r="M155" s="16">
        <v>1</v>
      </c>
      <c r="N155" s="16" t="s">
        <v>12</v>
      </c>
      <c r="O155" s="17" t="s">
        <v>33</v>
      </c>
      <c r="R155" t="str">
        <f t="shared" si="13"/>
        <v>Racalmas Challenger CupGroup StageZsombor BeneZoltan Pal</v>
      </c>
      <c r="V155">
        <f t="shared" si="14"/>
        <v>0</v>
      </c>
      <c r="X155">
        <f t="shared" si="15"/>
        <v>0</v>
      </c>
      <c r="Y155">
        <f t="shared" si="12"/>
        <v>1</v>
      </c>
      <c r="AA155">
        <f t="shared" si="16"/>
        <v>0</v>
      </c>
      <c r="AB155">
        <f t="shared" si="17"/>
        <v>0</v>
      </c>
    </row>
    <row r="156" spans="1:28" x14ac:dyDescent="0.35">
      <c r="A156" s="15">
        <v>44296</v>
      </c>
      <c r="B156" s="16" t="s">
        <v>18</v>
      </c>
      <c r="C156" s="16" t="s">
        <v>25</v>
      </c>
      <c r="D156" s="16" t="s">
        <v>5</v>
      </c>
      <c r="E156" s="16" t="s">
        <v>57</v>
      </c>
      <c r="F156" s="16" t="s">
        <v>4</v>
      </c>
      <c r="G156" s="16" t="s">
        <v>52</v>
      </c>
      <c r="H156" s="16">
        <v>2</v>
      </c>
      <c r="I156" s="16">
        <v>39</v>
      </c>
      <c r="J156" s="16" t="s">
        <v>73</v>
      </c>
      <c r="K156" s="16" t="s">
        <v>83</v>
      </c>
      <c r="L156" s="16" t="s">
        <v>11</v>
      </c>
      <c r="M156" s="16">
        <v>1</v>
      </c>
      <c r="N156" s="16" t="s">
        <v>12</v>
      </c>
      <c r="O156" s="17" t="s">
        <v>33</v>
      </c>
      <c r="R156" t="str">
        <f t="shared" si="13"/>
        <v>Racalmas Challenger CupGroup StageZsombor BeneZoltan Pal</v>
      </c>
      <c r="V156">
        <f t="shared" si="14"/>
        <v>0</v>
      </c>
      <c r="X156">
        <f t="shared" si="15"/>
        <v>0</v>
      </c>
      <c r="Y156">
        <f t="shared" si="12"/>
        <v>1</v>
      </c>
      <c r="AA156">
        <f t="shared" si="16"/>
        <v>0</v>
      </c>
      <c r="AB156">
        <f t="shared" si="17"/>
        <v>0</v>
      </c>
    </row>
    <row r="157" spans="1:28" x14ac:dyDescent="0.35">
      <c r="A157" s="15">
        <v>44296</v>
      </c>
      <c r="B157" s="16" t="s">
        <v>18</v>
      </c>
      <c r="C157" s="16" t="s">
        <v>25</v>
      </c>
      <c r="D157" s="16" t="s">
        <v>5</v>
      </c>
      <c r="E157" s="16" t="s">
        <v>57</v>
      </c>
      <c r="F157" s="16" t="s">
        <v>4</v>
      </c>
      <c r="G157" s="16" t="s">
        <v>52</v>
      </c>
      <c r="H157" s="16">
        <v>2</v>
      </c>
      <c r="I157" s="16">
        <v>40</v>
      </c>
      <c r="J157" s="16" t="s">
        <v>73</v>
      </c>
      <c r="K157" s="16" t="s">
        <v>83</v>
      </c>
      <c r="L157" s="16" t="s">
        <v>11</v>
      </c>
      <c r="M157" s="16">
        <v>1</v>
      </c>
      <c r="N157" s="16" t="s">
        <v>12</v>
      </c>
      <c r="O157" s="17" t="s">
        <v>34</v>
      </c>
      <c r="R157" t="str">
        <f t="shared" si="13"/>
        <v>Racalmas Challenger CupGroup StageZsombor BeneZoltan Pal</v>
      </c>
      <c r="V157">
        <f t="shared" si="14"/>
        <v>0</v>
      </c>
      <c r="X157">
        <f t="shared" si="15"/>
        <v>0</v>
      </c>
      <c r="Y157">
        <f t="shared" si="12"/>
        <v>1</v>
      </c>
      <c r="AA157">
        <f t="shared" si="16"/>
        <v>0</v>
      </c>
      <c r="AB157">
        <f t="shared" si="17"/>
        <v>0</v>
      </c>
    </row>
    <row r="158" spans="1:28" x14ac:dyDescent="0.35">
      <c r="A158" s="15">
        <v>44296</v>
      </c>
      <c r="B158" s="16" t="s">
        <v>18</v>
      </c>
      <c r="C158" s="16" t="s">
        <v>25</v>
      </c>
      <c r="D158" s="16" t="s">
        <v>5</v>
      </c>
      <c r="E158" s="16" t="s">
        <v>57</v>
      </c>
      <c r="F158" s="16" t="s">
        <v>4</v>
      </c>
      <c r="G158" s="16" t="s">
        <v>52</v>
      </c>
      <c r="H158" s="16">
        <v>2</v>
      </c>
      <c r="I158" s="16">
        <v>41</v>
      </c>
      <c r="J158" s="16" t="s">
        <v>73</v>
      </c>
      <c r="K158" s="16" t="s">
        <v>83</v>
      </c>
      <c r="L158" s="16" t="s">
        <v>12</v>
      </c>
      <c r="M158" s="16">
        <v>2</v>
      </c>
      <c r="N158" s="16" t="s">
        <v>11</v>
      </c>
      <c r="O158" s="17" t="s">
        <v>35</v>
      </c>
      <c r="R158" t="str">
        <f t="shared" si="13"/>
        <v>Racalmas Challenger CupGroup StageZsombor BeneZoltan Pal</v>
      </c>
      <c r="V158">
        <f t="shared" si="14"/>
        <v>0</v>
      </c>
      <c r="X158">
        <f t="shared" si="15"/>
        <v>0</v>
      </c>
      <c r="Y158">
        <f t="shared" si="12"/>
        <v>0</v>
      </c>
      <c r="AA158">
        <f t="shared" si="16"/>
        <v>0</v>
      </c>
      <c r="AB158">
        <f t="shared" si="17"/>
        <v>1</v>
      </c>
    </row>
    <row r="159" spans="1:28" x14ac:dyDescent="0.35">
      <c r="A159" s="15">
        <v>44296</v>
      </c>
      <c r="B159" s="16" t="s">
        <v>18</v>
      </c>
      <c r="C159" s="16" t="s">
        <v>25</v>
      </c>
      <c r="D159" s="16" t="s">
        <v>5</v>
      </c>
      <c r="E159" s="16" t="s">
        <v>57</v>
      </c>
      <c r="F159" s="16" t="s">
        <v>4</v>
      </c>
      <c r="G159" s="16" t="s">
        <v>52</v>
      </c>
      <c r="H159" s="16">
        <v>2</v>
      </c>
      <c r="I159" s="16">
        <v>42</v>
      </c>
      <c r="J159" s="16" t="s">
        <v>73</v>
      </c>
      <c r="K159" s="16" t="s">
        <v>83</v>
      </c>
      <c r="L159" s="16" t="s">
        <v>12</v>
      </c>
      <c r="M159" s="16">
        <v>2</v>
      </c>
      <c r="N159" s="16" t="s">
        <v>11</v>
      </c>
      <c r="O159" s="17" t="s">
        <v>33</v>
      </c>
      <c r="R159" t="str">
        <f t="shared" si="13"/>
        <v>Racalmas Challenger CupGroup StageZsombor BeneZoltan Pal</v>
      </c>
      <c r="V159">
        <f t="shared" si="14"/>
        <v>0</v>
      </c>
      <c r="X159">
        <f t="shared" si="15"/>
        <v>0</v>
      </c>
      <c r="Y159">
        <f t="shared" si="12"/>
        <v>0</v>
      </c>
      <c r="AA159">
        <f t="shared" si="16"/>
        <v>0</v>
      </c>
      <c r="AB159">
        <f t="shared" si="17"/>
        <v>1</v>
      </c>
    </row>
    <row r="160" spans="1:28" x14ac:dyDescent="0.35">
      <c r="A160" s="15">
        <v>44296</v>
      </c>
      <c r="B160" s="16" t="s">
        <v>18</v>
      </c>
      <c r="C160" s="16" t="s">
        <v>25</v>
      </c>
      <c r="D160" s="16" t="s">
        <v>5</v>
      </c>
      <c r="E160" s="16" t="s">
        <v>57</v>
      </c>
      <c r="F160" s="16" t="s">
        <v>4</v>
      </c>
      <c r="G160" s="16" t="s">
        <v>52</v>
      </c>
      <c r="H160" s="16">
        <v>2</v>
      </c>
      <c r="I160" s="16">
        <v>43</v>
      </c>
      <c r="J160" s="16" t="s">
        <v>73</v>
      </c>
      <c r="K160" s="16" t="s">
        <v>83</v>
      </c>
      <c r="L160" s="16" t="s">
        <v>12</v>
      </c>
      <c r="M160" s="16">
        <v>1</v>
      </c>
      <c r="N160" s="16" t="s">
        <v>40</v>
      </c>
      <c r="O160" s="17" t="s">
        <v>40</v>
      </c>
      <c r="R160" t="str">
        <f t="shared" si="13"/>
        <v>Racalmas Challenger CupGroup StageZsombor BeneZoltan Pal</v>
      </c>
      <c r="V160">
        <f t="shared" si="14"/>
        <v>0</v>
      </c>
      <c r="X160">
        <f t="shared" si="15"/>
        <v>0</v>
      </c>
      <c r="Y160">
        <f t="shared" si="12"/>
        <v>0</v>
      </c>
      <c r="AA160">
        <f t="shared" si="16"/>
        <v>0</v>
      </c>
      <c r="AB160">
        <f t="shared" si="17"/>
        <v>0</v>
      </c>
    </row>
    <row r="161" spans="1:28" x14ac:dyDescent="0.35">
      <c r="A161" s="15">
        <v>44296</v>
      </c>
      <c r="B161" s="16" t="s">
        <v>18</v>
      </c>
      <c r="C161" s="16" t="s">
        <v>25</v>
      </c>
      <c r="D161" s="16" t="s">
        <v>5</v>
      </c>
      <c r="E161" s="16" t="s">
        <v>57</v>
      </c>
      <c r="F161" s="16" t="s">
        <v>4</v>
      </c>
      <c r="G161" s="16" t="s">
        <v>52</v>
      </c>
      <c r="H161" s="16">
        <v>2</v>
      </c>
      <c r="I161" s="16">
        <v>44</v>
      </c>
      <c r="J161" s="16" t="s">
        <v>73</v>
      </c>
      <c r="K161" s="16" t="s">
        <v>83</v>
      </c>
      <c r="L161" s="16" t="s">
        <v>12</v>
      </c>
      <c r="M161" s="16">
        <v>2</v>
      </c>
      <c r="N161" s="16" t="s">
        <v>11</v>
      </c>
      <c r="O161" s="17" t="s">
        <v>34</v>
      </c>
      <c r="R161" t="str">
        <f t="shared" si="13"/>
        <v>Racalmas Challenger CupGroup StageZsombor BeneZoltan Pal</v>
      </c>
      <c r="V161">
        <f t="shared" si="14"/>
        <v>0</v>
      </c>
      <c r="X161">
        <f t="shared" si="15"/>
        <v>0</v>
      </c>
      <c r="Y161">
        <f t="shared" si="12"/>
        <v>0</v>
      </c>
      <c r="AA161">
        <f t="shared" si="16"/>
        <v>0</v>
      </c>
      <c r="AB161">
        <f t="shared" si="17"/>
        <v>1</v>
      </c>
    </row>
    <row r="162" spans="1:28" x14ac:dyDescent="0.35">
      <c r="A162" s="15">
        <v>44296</v>
      </c>
      <c r="B162" s="16" t="s">
        <v>18</v>
      </c>
      <c r="C162" s="16" t="s">
        <v>25</v>
      </c>
      <c r="D162" s="16" t="s">
        <v>5</v>
      </c>
      <c r="E162" s="16" t="s">
        <v>57</v>
      </c>
      <c r="F162" s="16" t="s">
        <v>4</v>
      </c>
      <c r="G162" s="16" t="s">
        <v>52</v>
      </c>
      <c r="H162" s="16">
        <v>1</v>
      </c>
      <c r="I162" s="16">
        <v>1</v>
      </c>
      <c r="J162" s="16" t="s">
        <v>70</v>
      </c>
      <c r="K162" s="16" t="s">
        <v>75</v>
      </c>
      <c r="L162" s="16" t="s">
        <v>12</v>
      </c>
      <c r="M162" s="16">
        <v>2</v>
      </c>
      <c r="N162" s="16" t="s">
        <v>11</v>
      </c>
      <c r="O162" s="17" t="s">
        <v>35</v>
      </c>
      <c r="R162" t="str">
        <f t="shared" si="13"/>
        <v>Racalmas Challenger CupGroup StageMartin CsereklyeJonatan Forro</v>
      </c>
      <c r="V162">
        <f t="shared" si="14"/>
        <v>0</v>
      </c>
      <c r="X162">
        <f t="shared" si="15"/>
        <v>0</v>
      </c>
      <c r="Y162">
        <f t="shared" si="12"/>
        <v>0</v>
      </c>
      <c r="AA162">
        <f t="shared" si="16"/>
        <v>0</v>
      </c>
      <c r="AB162">
        <f t="shared" si="17"/>
        <v>1</v>
      </c>
    </row>
    <row r="163" spans="1:28" x14ac:dyDescent="0.35">
      <c r="A163" s="15">
        <v>44296</v>
      </c>
      <c r="B163" s="16" t="s">
        <v>18</v>
      </c>
      <c r="C163" s="16" t="s">
        <v>25</v>
      </c>
      <c r="D163" s="16" t="s">
        <v>5</v>
      </c>
      <c r="E163" s="16" t="s">
        <v>57</v>
      </c>
      <c r="F163" s="16" t="s">
        <v>4</v>
      </c>
      <c r="G163" s="16" t="s">
        <v>52</v>
      </c>
      <c r="H163" s="16">
        <v>1</v>
      </c>
      <c r="I163" s="16">
        <v>2</v>
      </c>
      <c r="J163" s="16" t="s">
        <v>70</v>
      </c>
      <c r="K163" s="16" t="s">
        <v>75</v>
      </c>
      <c r="L163" s="16" t="s">
        <v>12</v>
      </c>
      <c r="M163" s="16">
        <v>2</v>
      </c>
      <c r="N163" s="16" t="s">
        <v>12</v>
      </c>
      <c r="O163" s="17" t="s">
        <v>33</v>
      </c>
      <c r="R163" t="str">
        <f t="shared" si="13"/>
        <v>Racalmas Challenger CupGroup StageMartin CsereklyeJonatan Forro</v>
      </c>
      <c r="V163">
        <f t="shared" si="14"/>
        <v>1</v>
      </c>
      <c r="X163">
        <f t="shared" si="15"/>
        <v>0</v>
      </c>
      <c r="Y163">
        <f t="shared" si="12"/>
        <v>0</v>
      </c>
      <c r="AA163">
        <f t="shared" si="16"/>
        <v>1</v>
      </c>
      <c r="AB163">
        <f t="shared" si="17"/>
        <v>0</v>
      </c>
    </row>
    <row r="164" spans="1:28" x14ac:dyDescent="0.35">
      <c r="A164" s="15">
        <v>44296</v>
      </c>
      <c r="B164" s="16" t="s">
        <v>18</v>
      </c>
      <c r="C164" s="16" t="s">
        <v>25</v>
      </c>
      <c r="D164" s="16" t="s">
        <v>5</v>
      </c>
      <c r="E164" s="16" t="s">
        <v>57</v>
      </c>
      <c r="F164" s="16" t="s">
        <v>4</v>
      </c>
      <c r="G164" s="16" t="s">
        <v>52</v>
      </c>
      <c r="H164" s="16">
        <v>1</v>
      </c>
      <c r="I164" s="16">
        <v>3</v>
      </c>
      <c r="J164" s="16" t="s">
        <v>70</v>
      </c>
      <c r="K164" s="16" t="s">
        <v>75</v>
      </c>
      <c r="L164" s="16" t="s">
        <v>12</v>
      </c>
      <c r="M164" s="16">
        <v>2</v>
      </c>
      <c r="N164" s="16" t="s">
        <v>11</v>
      </c>
      <c r="O164" s="17" t="s">
        <v>35</v>
      </c>
      <c r="R164" t="str">
        <f t="shared" si="13"/>
        <v>Racalmas Challenger CupGroup StageMartin CsereklyeJonatan Forro</v>
      </c>
      <c r="V164">
        <f t="shared" si="14"/>
        <v>0</v>
      </c>
      <c r="X164">
        <f t="shared" si="15"/>
        <v>0</v>
      </c>
      <c r="Y164">
        <f t="shared" si="12"/>
        <v>0</v>
      </c>
      <c r="AA164">
        <f t="shared" si="16"/>
        <v>0</v>
      </c>
      <c r="AB164">
        <f t="shared" si="17"/>
        <v>1</v>
      </c>
    </row>
    <row r="165" spans="1:28" x14ac:dyDescent="0.35">
      <c r="A165" s="15">
        <v>44296</v>
      </c>
      <c r="B165" s="16" t="s">
        <v>18</v>
      </c>
      <c r="C165" s="16" t="s">
        <v>25</v>
      </c>
      <c r="D165" s="16" t="s">
        <v>5</v>
      </c>
      <c r="E165" s="16" t="s">
        <v>57</v>
      </c>
      <c r="F165" s="16" t="s">
        <v>4</v>
      </c>
      <c r="G165" s="16" t="s">
        <v>52</v>
      </c>
      <c r="H165" s="16">
        <v>1</v>
      </c>
      <c r="I165" s="16">
        <v>4</v>
      </c>
      <c r="J165" s="16" t="s">
        <v>70</v>
      </c>
      <c r="K165" s="16" t="s">
        <v>75</v>
      </c>
      <c r="L165" s="16" t="s">
        <v>12</v>
      </c>
      <c r="M165" s="16">
        <v>2</v>
      </c>
      <c r="N165" s="16" t="s">
        <v>11</v>
      </c>
      <c r="O165" s="17" t="s">
        <v>35</v>
      </c>
      <c r="R165" t="str">
        <f t="shared" si="13"/>
        <v>Racalmas Challenger CupGroup StageMartin CsereklyeJonatan Forro</v>
      </c>
      <c r="V165">
        <f t="shared" si="14"/>
        <v>0</v>
      </c>
      <c r="X165">
        <f t="shared" si="15"/>
        <v>0</v>
      </c>
      <c r="Y165">
        <f t="shared" si="12"/>
        <v>0</v>
      </c>
      <c r="AA165">
        <f t="shared" si="16"/>
        <v>0</v>
      </c>
      <c r="AB165">
        <f t="shared" si="17"/>
        <v>1</v>
      </c>
    </row>
    <row r="166" spans="1:28" x14ac:dyDescent="0.35">
      <c r="A166" s="15">
        <v>44296</v>
      </c>
      <c r="B166" s="16" t="s">
        <v>18</v>
      </c>
      <c r="C166" s="16" t="s">
        <v>25</v>
      </c>
      <c r="D166" s="16" t="s">
        <v>5</v>
      </c>
      <c r="E166" s="16" t="s">
        <v>57</v>
      </c>
      <c r="F166" s="16" t="s">
        <v>4</v>
      </c>
      <c r="G166" s="16" t="s">
        <v>52</v>
      </c>
      <c r="H166" s="16">
        <v>1</v>
      </c>
      <c r="I166" s="16">
        <v>5</v>
      </c>
      <c r="J166" s="16" t="s">
        <v>70</v>
      </c>
      <c r="K166" s="16" t="s">
        <v>75</v>
      </c>
      <c r="L166" s="16" t="s">
        <v>11</v>
      </c>
      <c r="M166" s="16">
        <v>1</v>
      </c>
      <c r="N166" s="16" t="s">
        <v>11</v>
      </c>
      <c r="O166" s="17" t="s">
        <v>35</v>
      </c>
      <c r="R166" t="str">
        <f t="shared" si="13"/>
        <v>Racalmas Challenger CupGroup StageMartin CsereklyeJonatan Forro</v>
      </c>
      <c r="V166">
        <f t="shared" si="14"/>
        <v>1</v>
      </c>
      <c r="X166">
        <f t="shared" si="15"/>
        <v>1</v>
      </c>
      <c r="Y166">
        <f t="shared" si="12"/>
        <v>0</v>
      </c>
      <c r="AA166">
        <f t="shared" si="16"/>
        <v>0</v>
      </c>
      <c r="AB166">
        <f t="shared" si="17"/>
        <v>0</v>
      </c>
    </row>
    <row r="167" spans="1:28" x14ac:dyDescent="0.35">
      <c r="A167" s="15">
        <v>44296</v>
      </c>
      <c r="B167" s="16" t="s">
        <v>18</v>
      </c>
      <c r="C167" s="16" t="s">
        <v>25</v>
      </c>
      <c r="D167" s="16" t="s">
        <v>5</v>
      </c>
      <c r="E167" s="16" t="s">
        <v>57</v>
      </c>
      <c r="F167" s="16" t="s">
        <v>4</v>
      </c>
      <c r="G167" s="16" t="s">
        <v>52</v>
      </c>
      <c r="H167" s="16">
        <v>1</v>
      </c>
      <c r="I167" s="16">
        <v>6</v>
      </c>
      <c r="J167" s="16" t="s">
        <v>70</v>
      </c>
      <c r="K167" s="16" t="s">
        <v>75</v>
      </c>
      <c r="L167" s="16" t="s">
        <v>11</v>
      </c>
      <c r="M167" s="16" t="s">
        <v>39</v>
      </c>
      <c r="N167" s="16" t="s">
        <v>12</v>
      </c>
      <c r="O167" s="17" t="s">
        <v>33</v>
      </c>
      <c r="R167" t="str">
        <f t="shared" si="13"/>
        <v>Racalmas Challenger CupGroup StageMartin CsereklyeJonatan Forro</v>
      </c>
      <c r="V167">
        <f t="shared" si="14"/>
        <v>0</v>
      </c>
      <c r="X167">
        <f t="shared" si="15"/>
        <v>0</v>
      </c>
      <c r="Y167">
        <f t="shared" si="12"/>
        <v>0</v>
      </c>
      <c r="AA167">
        <f t="shared" si="16"/>
        <v>0</v>
      </c>
      <c r="AB167">
        <f t="shared" si="17"/>
        <v>0</v>
      </c>
    </row>
    <row r="168" spans="1:28" x14ac:dyDescent="0.35">
      <c r="A168" s="15">
        <v>44296</v>
      </c>
      <c r="B168" s="16" t="s">
        <v>18</v>
      </c>
      <c r="C168" s="16" t="s">
        <v>25</v>
      </c>
      <c r="D168" s="16" t="s">
        <v>5</v>
      </c>
      <c r="E168" s="16" t="s">
        <v>57</v>
      </c>
      <c r="F168" s="16" t="s">
        <v>4</v>
      </c>
      <c r="G168" s="16" t="s">
        <v>52</v>
      </c>
      <c r="H168" s="16">
        <v>1</v>
      </c>
      <c r="I168" s="16">
        <v>7</v>
      </c>
      <c r="J168" s="16" t="s">
        <v>70</v>
      </c>
      <c r="K168" s="16" t="s">
        <v>75</v>
      </c>
      <c r="L168" s="16" t="s">
        <v>11</v>
      </c>
      <c r="M168" s="16">
        <v>2</v>
      </c>
      <c r="N168" s="16" t="s">
        <v>11</v>
      </c>
      <c r="O168" s="17" t="s">
        <v>35</v>
      </c>
      <c r="R168" t="str">
        <f t="shared" si="13"/>
        <v>Racalmas Challenger CupGroup StageMartin CsereklyeJonatan Forro</v>
      </c>
      <c r="V168">
        <f t="shared" si="14"/>
        <v>1</v>
      </c>
      <c r="X168">
        <f t="shared" si="15"/>
        <v>0</v>
      </c>
      <c r="Y168">
        <f t="shared" si="12"/>
        <v>0</v>
      </c>
      <c r="AA168">
        <f t="shared" si="16"/>
        <v>1</v>
      </c>
      <c r="AB168">
        <f t="shared" si="17"/>
        <v>0</v>
      </c>
    </row>
    <row r="169" spans="1:28" x14ac:dyDescent="0.35">
      <c r="A169" s="15">
        <v>44296</v>
      </c>
      <c r="B169" s="16" t="s">
        <v>18</v>
      </c>
      <c r="C169" s="16" t="s">
        <v>25</v>
      </c>
      <c r="D169" s="16" t="s">
        <v>5</v>
      </c>
      <c r="E169" s="16" t="s">
        <v>57</v>
      </c>
      <c r="F169" s="16" t="s">
        <v>4</v>
      </c>
      <c r="G169" s="16" t="s">
        <v>52</v>
      </c>
      <c r="H169" s="16">
        <v>1</v>
      </c>
      <c r="I169" s="16">
        <v>8</v>
      </c>
      <c r="J169" s="16" t="s">
        <v>70</v>
      </c>
      <c r="K169" s="16" t="s">
        <v>75</v>
      </c>
      <c r="L169" s="16" t="s">
        <v>11</v>
      </c>
      <c r="M169" s="16">
        <v>1</v>
      </c>
      <c r="N169" s="16" t="s">
        <v>11</v>
      </c>
      <c r="O169" s="17" t="s">
        <v>35</v>
      </c>
      <c r="R169" t="str">
        <f t="shared" si="13"/>
        <v>Racalmas Challenger CupGroup StageMartin CsereklyeJonatan Forro</v>
      </c>
      <c r="V169">
        <f t="shared" si="14"/>
        <v>1</v>
      </c>
      <c r="X169">
        <f t="shared" si="15"/>
        <v>1</v>
      </c>
      <c r="Y169">
        <f t="shared" si="12"/>
        <v>0</v>
      </c>
      <c r="AA169">
        <f t="shared" si="16"/>
        <v>0</v>
      </c>
      <c r="AB169">
        <f t="shared" si="17"/>
        <v>0</v>
      </c>
    </row>
    <row r="170" spans="1:28" x14ac:dyDescent="0.35">
      <c r="A170" s="15">
        <v>44296</v>
      </c>
      <c r="B170" s="16" t="s">
        <v>18</v>
      </c>
      <c r="C170" s="16" t="s">
        <v>25</v>
      </c>
      <c r="D170" s="16" t="s">
        <v>5</v>
      </c>
      <c r="E170" s="16" t="s">
        <v>57</v>
      </c>
      <c r="F170" s="16" t="s">
        <v>4</v>
      </c>
      <c r="G170" s="16" t="s">
        <v>52</v>
      </c>
      <c r="H170" s="16">
        <v>1</v>
      </c>
      <c r="I170" s="16">
        <v>9</v>
      </c>
      <c r="J170" s="16" t="s">
        <v>70</v>
      </c>
      <c r="K170" s="16" t="s">
        <v>75</v>
      </c>
      <c r="L170" s="16" t="s">
        <v>12</v>
      </c>
      <c r="M170" s="16">
        <v>2</v>
      </c>
      <c r="N170" s="16" t="s">
        <v>12</v>
      </c>
      <c r="O170" s="17" t="s">
        <v>33</v>
      </c>
      <c r="R170" t="str">
        <f t="shared" si="13"/>
        <v>Racalmas Challenger CupGroup StageMartin CsereklyeJonatan Forro</v>
      </c>
      <c r="V170">
        <f t="shared" si="14"/>
        <v>1</v>
      </c>
      <c r="X170">
        <f t="shared" si="15"/>
        <v>0</v>
      </c>
      <c r="Y170">
        <f t="shared" si="12"/>
        <v>0</v>
      </c>
      <c r="AA170">
        <f t="shared" si="16"/>
        <v>1</v>
      </c>
      <c r="AB170">
        <f t="shared" si="17"/>
        <v>0</v>
      </c>
    </row>
    <row r="171" spans="1:28" x14ac:dyDescent="0.35">
      <c r="A171" s="15">
        <v>44296</v>
      </c>
      <c r="B171" s="16" t="s">
        <v>18</v>
      </c>
      <c r="C171" s="16" t="s">
        <v>25</v>
      </c>
      <c r="D171" s="16" t="s">
        <v>5</v>
      </c>
      <c r="E171" s="16" t="s">
        <v>57</v>
      </c>
      <c r="F171" s="16" t="s">
        <v>4</v>
      </c>
      <c r="G171" s="16" t="s">
        <v>52</v>
      </c>
      <c r="H171" s="16">
        <v>1</v>
      </c>
      <c r="I171" s="16">
        <v>10</v>
      </c>
      <c r="J171" s="16" t="s">
        <v>70</v>
      </c>
      <c r="K171" s="16" t="s">
        <v>75</v>
      </c>
      <c r="L171" s="16" t="s">
        <v>12</v>
      </c>
      <c r="M171" s="16">
        <v>2</v>
      </c>
      <c r="N171" s="16" t="s">
        <v>12</v>
      </c>
      <c r="O171" s="17" t="s">
        <v>33</v>
      </c>
      <c r="R171" t="str">
        <f t="shared" si="13"/>
        <v>Racalmas Challenger CupGroup StageMartin CsereklyeJonatan Forro</v>
      </c>
      <c r="V171">
        <f t="shared" si="14"/>
        <v>1</v>
      </c>
      <c r="X171">
        <f t="shared" si="15"/>
        <v>0</v>
      </c>
      <c r="Y171">
        <f t="shared" si="12"/>
        <v>0</v>
      </c>
      <c r="AA171">
        <f t="shared" si="16"/>
        <v>1</v>
      </c>
      <c r="AB171">
        <f t="shared" si="17"/>
        <v>0</v>
      </c>
    </row>
    <row r="172" spans="1:28" x14ac:dyDescent="0.35">
      <c r="A172" s="15">
        <v>44296</v>
      </c>
      <c r="B172" s="16" t="s">
        <v>18</v>
      </c>
      <c r="C172" s="16" t="s">
        <v>25</v>
      </c>
      <c r="D172" s="16" t="s">
        <v>5</v>
      </c>
      <c r="E172" s="16" t="s">
        <v>57</v>
      </c>
      <c r="F172" s="16" t="s">
        <v>4</v>
      </c>
      <c r="G172" s="16" t="s">
        <v>52</v>
      </c>
      <c r="H172" s="16">
        <v>1</v>
      </c>
      <c r="I172" s="16">
        <v>11</v>
      </c>
      <c r="J172" s="16" t="s">
        <v>70</v>
      </c>
      <c r="K172" s="16" t="s">
        <v>75</v>
      </c>
      <c r="L172" s="16" t="s">
        <v>12</v>
      </c>
      <c r="M172" s="16">
        <v>2</v>
      </c>
      <c r="N172" s="16" t="s">
        <v>11</v>
      </c>
      <c r="O172" s="17" t="s">
        <v>35</v>
      </c>
      <c r="R172" t="str">
        <f t="shared" si="13"/>
        <v>Racalmas Challenger CupGroup StageMartin CsereklyeJonatan Forro</v>
      </c>
      <c r="V172">
        <f t="shared" si="14"/>
        <v>0</v>
      </c>
      <c r="X172">
        <f t="shared" si="15"/>
        <v>0</v>
      </c>
      <c r="Y172">
        <f t="shared" si="12"/>
        <v>0</v>
      </c>
      <c r="AA172">
        <f t="shared" si="16"/>
        <v>0</v>
      </c>
      <c r="AB172">
        <f t="shared" si="17"/>
        <v>1</v>
      </c>
    </row>
    <row r="173" spans="1:28" x14ac:dyDescent="0.35">
      <c r="A173" s="15">
        <v>44296</v>
      </c>
      <c r="B173" s="16" t="s">
        <v>18</v>
      </c>
      <c r="C173" s="16" t="s">
        <v>25</v>
      </c>
      <c r="D173" s="16" t="s">
        <v>5</v>
      </c>
      <c r="E173" s="16" t="s">
        <v>57</v>
      </c>
      <c r="F173" s="16" t="s">
        <v>4</v>
      </c>
      <c r="G173" s="16" t="s">
        <v>52</v>
      </c>
      <c r="H173" s="16">
        <v>1</v>
      </c>
      <c r="I173" s="16">
        <v>12</v>
      </c>
      <c r="J173" s="16" t="s">
        <v>70</v>
      </c>
      <c r="K173" s="16" t="s">
        <v>75</v>
      </c>
      <c r="L173" s="16" t="s">
        <v>12</v>
      </c>
      <c r="M173" s="16">
        <v>2</v>
      </c>
      <c r="N173" s="16" t="s">
        <v>11</v>
      </c>
      <c r="O173" s="17" t="s">
        <v>35</v>
      </c>
      <c r="R173" t="str">
        <f t="shared" si="13"/>
        <v>Racalmas Challenger CupGroup StageMartin CsereklyeJonatan Forro</v>
      </c>
      <c r="V173">
        <f t="shared" si="14"/>
        <v>0</v>
      </c>
      <c r="X173">
        <f t="shared" si="15"/>
        <v>0</v>
      </c>
      <c r="Y173">
        <f t="shared" si="12"/>
        <v>0</v>
      </c>
      <c r="AA173">
        <f t="shared" si="16"/>
        <v>0</v>
      </c>
      <c r="AB173">
        <f t="shared" si="17"/>
        <v>1</v>
      </c>
    </row>
    <row r="174" spans="1:28" x14ac:dyDescent="0.35">
      <c r="A174" s="15">
        <v>44296</v>
      </c>
      <c r="B174" s="16" t="s">
        <v>18</v>
      </c>
      <c r="C174" s="16" t="s">
        <v>25</v>
      </c>
      <c r="D174" s="16" t="s">
        <v>5</v>
      </c>
      <c r="E174" s="16" t="s">
        <v>57</v>
      </c>
      <c r="F174" s="16" t="s">
        <v>4</v>
      </c>
      <c r="G174" s="16" t="s">
        <v>52</v>
      </c>
      <c r="H174" s="16">
        <v>1</v>
      </c>
      <c r="I174" s="16">
        <v>13</v>
      </c>
      <c r="J174" s="16" t="s">
        <v>70</v>
      </c>
      <c r="K174" s="16" t="s">
        <v>75</v>
      </c>
      <c r="L174" s="16" t="s">
        <v>11</v>
      </c>
      <c r="M174" s="16">
        <v>1</v>
      </c>
      <c r="N174" s="16" t="s">
        <v>11</v>
      </c>
      <c r="O174" s="17" t="s">
        <v>35</v>
      </c>
      <c r="R174" t="str">
        <f t="shared" si="13"/>
        <v>Racalmas Challenger CupGroup StageMartin CsereklyeJonatan Forro</v>
      </c>
      <c r="V174">
        <f t="shared" si="14"/>
        <v>1</v>
      </c>
      <c r="X174">
        <f t="shared" si="15"/>
        <v>1</v>
      </c>
      <c r="Y174">
        <f t="shared" si="12"/>
        <v>0</v>
      </c>
      <c r="AA174">
        <f t="shared" si="16"/>
        <v>0</v>
      </c>
      <c r="AB174">
        <f t="shared" si="17"/>
        <v>0</v>
      </c>
    </row>
    <row r="175" spans="1:28" x14ac:dyDescent="0.35">
      <c r="A175" s="15">
        <v>44296</v>
      </c>
      <c r="B175" s="16" t="s">
        <v>18</v>
      </c>
      <c r="C175" s="16" t="s">
        <v>25</v>
      </c>
      <c r="D175" s="16" t="s">
        <v>5</v>
      </c>
      <c r="E175" s="16" t="s">
        <v>57</v>
      </c>
      <c r="F175" s="16" t="s">
        <v>4</v>
      </c>
      <c r="G175" s="16" t="s">
        <v>52</v>
      </c>
      <c r="H175" s="16">
        <v>1</v>
      </c>
      <c r="I175" s="16">
        <v>14</v>
      </c>
      <c r="J175" s="16" t="s">
        <v>70</v>
      </c>
      <c r="K175" s="16" t="s">
        <v>75</v>
      </c>
      <c r="L175" s="16" t="s">
        <v>11</v>
      </c>
      <c r="M175" s="16">
        <v>2</v>
      </c>
      <c r="N175" s="16" t="s">
        <v>11</v>
      </c>
      <c r="O175" s="17" t="s">
        <v>34</v>
      </c>
      <c r="R175" t="str">
        <f t="shared" si="13"/>
        <v>Racalmas Challenger CupGroup StageMartin CsereklyeJonatan Forro</v>
      </c>
      <c r="V175">
        <f t="shared" si="14"/>
        <v>1</v>
      </c>
      <c r="X175">
        <f t="shared" si="15"/>
        <v>0</v>
      </c>
      <c r="Y175">
        <f t="shared" si="12"/>
        <v>0</v>
      </c>
      <c r="AA175">
        <f t="shared" si="16"/>
        <v>1</v>
      </c>
      <c r="AB175">
        <f t="shared" si="17"/>
        <v>0</v>
      </c>
    </row>
    <row r="176" spans="1:28" x14ac:dyDescent="0.35">
      <c r="A176" s="15">
        <v>44296</v>
      </c>
      <c r="B176" s="16" t="s">
        <v>18</v>
      </c>
      <c r="C176" s="16" t="s">
        <v>25</v>
      </c>
      <c r="D176" s="16" t="s">
        <v>5</v>
      </c>
      <c r="E176" s="16" t="s">
        <v>57</v>
      </c>
      <c r="F176" s="16" t="s">
        <v>4</v>
      </c>
      <c r="G176" s="16" t="s">
        <v>52</v>
      </c>
      <c r="H176" s="16">
        <v>1</v>
      </c>
      <c r="I176" s="16">
        <v>15</v>
      </c>
      <c r="J176" s="16" t="s">
        <v>70</v>
      </c>
      <c r="K176" s="16" t="s">
        <v>75</v>
      </c>
      <c r="L176" s="16" t="s">
        <v>11</v>
      </c>
      <c r="M176" s="16">
        <v>1</v>
      </c>
      <c r="N176" s="16" t="s">
        <v>11</v>
      </c>
      <c r="O176" s="17" t="s">
        <v>35</v>
      </c>
      <c r="R176" t="str">
        <f t="shared" si="13"/>
        <v>Racalmas Challenger CupGroup StageMartin CsereklyeJonatan Forro</v>
      </c>
      <c r="V176">
        <f t="shared" si="14"/>
        <v>1</v>
      </c>
      <c r="X176">
        <f t="shared" si="15"/>
        <v>1</v>
      </c>
      <c r="Y176">
        <f t="shared" si="12"/>
        <v>0</v>
      </c>
      <c r="AA176">
        <f t="shared" si="16"/>
        <v>0</v>
      </c>
      <c r="AB176">
        <f t="shared" si="17"/>
        <v>0</v>
      </c>
    </row>
    <row r="177" spans="1:28" x14ac:dyDescent="0.35">
      <c r="A177" s="15">
        <v>44296</v>
      </c>
      <c r="B177" s="16" t="s">
        <v>18</v>
      </c>
      <c r="C177" s="16" t="s">
        <v>25</v>
      </c>
      <c r="D177" s="16" t="s">
        <v>5</v>
      </c>
      <c r="E177" s="16" t="s">
        <v>57</v>
      </c>
      <c r="F177" s="16" t="s">
        <v>4</v>
      </c>
      <c r="G177" s="16" t="s">
        <v>52</v>
      </c>
      <c r="H177" s="16">
        <v>1</v>
      </c>
      <c r="I177" s="16">
        <v>16</v>
      </c>
      <c r="J177" s="16" t="s">
        <v>70</v>
      </c>
      <c r="K177" s="16" t="s">
        <v>75</v>
      </c>
      <c r="L177" s="16" t="s">
        <v>11</v>
      </c>
      <c r="M177" s="16" t="s">
        <v>39</v>
      </c>
      <c r="N177" s="16" t="s">
        <v>12</v>
      </c>
      <c r="O177" s="17" t="s">
        <v>33</v>
      </c>
      <c r="R177" t="str">
        <f t="shared" si="13"/>
        <v>Racalmas Challenger CupGroup StageMartin CsereklyeJonatan Forro</v>
      </c>
      <c r="V177">
        <f t="shared" si="14"/>
        <v>0</v>
      </c>
      <c r="X177">
        <f t="shared" si="15"/>
        <v>0</v>
      </c>
      <c r="Y177">
        <f t="shared" si="12"/>
        <v>0</v>
      </c>
      <c r="AA177">
        <f t="shared" si="16"/>
        <v>0</v>
      </c>
      <c r="AB177">
        <f t="shared" si="17"/>
        <v>0</v>
      </c>
    </row>
    <row r="178" spans="1:28" x14ac:dyDescent="0.35">
      <c r="A178" s="15">
        <v>44296</v>
      </c>
      <c r="B178" s="16" t="s">
        <v>18</v>
      </c>
      <c r="C178" s="16" t="s">
        <v>25</v>
      </c>
      <c r="D178" s="16" t="s">
        <v>5</v>
      </c>
      <c r="E178" s="16" t="s">
        <v>57</v>
      </c>
      <c r="F178" s="16" t="s">
        <v>4</v>
      </c>
      <c r="G178" s="16" t="s">
        <v>52</v>
      </c>
      <c r="H178" s="16">
        <v>1</v>
      </c>
      <c r="I178" s="16">
        <v>17</v>
      </c>
      <c r="J178" s="16" t="s">
        <v>70</v>
      </c>
      <c r="K178" s="16" t="s">
        <v>75</v>
      </c>
      <c r="L178" s="16" t="s">
        <v>12</v>
      </c>
      <c r="M178" s="16">
        <v>2</v>
      </c>
      <c r="N178" s="16" t="s">
        <v>12</v>
      </c>
      <c r="O178" s="17" t="s">
        <v>33</v>
      </c>
      <c r="R178" t="str">
        <f t="shared" si="13"/>
        <v>Racalmas Challenger CupGroup StageMartin CsereklyeJonatan Forro</v>
      </c>
      <c r="V178">
        <f t="shared" si="14"/>
        <v>1</v>
      </c>
      <c r="X178">
        <f t="shared" si="15"/>
        <v>0</v>
      </c>
      <c r="Y178">
        <f t="shared" si="12"/>
        <v>0</v>
      </c>
      <c r="AA178">
        <f t="shared" si="16"/>
        <v>1</v>
      </c>
      <c r="AB178">
        <f t="shared" si="17"/>
        <v>0</v>
      </c>
    </row>
    <row r="179" spans="1:28" x14ac:dyDescent="0.35">
      <c r="A179" s="15">
        <v>44296</v>
      </c>
      <c r="B179" s="16" t="s">
        <v>18</v>
      </c>
      <c r="C179" s="16" t="s">
        <v>25</v>
      </c>
      <c r="D179" s="16" t="s">
        <v>5</v>
      </c>
      <c r="E179" s="16" t="s">
        <v>57</v>
      </c>
      <c r="F179" s="16" t="s">
        <v>4</v>
      </c>
      <c r="G179" s="16" t="s">
        <v>52</v>
      </c>
      <c r="H179" s="16">
        <v>1</v>
      </c>
      <c r="I179" s="16">
        <v>18</v>
      </c>
      <c r="J179" s="16" t="s">
        <v>70</v>
      </c>
      <c r="K179" s="16" t="s">
        <v>75</v>
      </c>
      <c r="L179" s="16" t="s">
        <v>12</v>
      </c>
      <c r="M179" s="16">
        <v>2</v>
      </c>
      <c r="N179" s="16" t="s">
        <v>12</v>
      </c>
      <c r="O179" s="17" t="s">
        <v>33</v>
      </c>
      <c r="R179" t="str">
        <f t="shared" si="13"/>
        <v>Racalmas Challenger CupGroup StageMartin CsereklyeJonatan Forro</v>
      </c>
      <c r="V179">
        <f t="shared" si="14"/>
        <v>1</v>
      </c>
      <c r="X179">
        <f t="shared" si="15"/>
        <v>0</v>
      </c>
      <c r="Y179">
        <f t="shared" si="12"/>
        <v>0</v>
      </c>
      <c r="AA179">
        <f t="shared" si="16"/>
        <v>1</v>
      </c>
      <c r="AB179">
        <f t="shared" si="17"/>
        <v>0</v>
      </c>
    </row>
    <row r="180" spans="1:28" x14ac:dyDescent="0.35">
      <c r="A180" s="15">
        <v>44296</v>
      </c>
      <c r="B180" s="16" t="s">
        <v>18</v>
      </c>
      <c r="C180" s="16" t="s">
        <v>25</v>
      </c>
      <c r="D180" s="16" t="s">
        <v>5</v>
      </c>
      <c r="E180" s="16" t="s">
        <v>57</v>
      </c>
      <c r="F180" s="16" t="s">
        <v>4</v>
      </c>
      <c r="G180" s="16" t="s">
        <v>52</v>
      </c>
      <c r="H180" s="16">
        <v>1</v>
      </c>
      <c r="I180" s="16">
        <v>19</v>
      </c>
      <c r="J180" s="16" t="s">
        <v>70</v>
      </c>
      <c r="K180" s="16" t="s">
        <v>75</v>
      </c>
      <c r="L180" s="16" t="s">
        <v>12</v>
      </c>
      <c r="M180" s="16">
        <v>2</v>
      </c>
      <c r="N180" s="16" t="s">
        <v>11</v>
      </c>
      <c r="O180" s="17" t="s">
        <v>35</v>
      </c>
      <c r="R180" t="str">
        <f t="shared" si="13"/>
        <v>Racalmas Challenger CupGroup StageMartin CsereklyeJonatan Forro</v>
      </c>
      <c r="V180">
        <f t="shared" si="14"/>
        <v>0</v>
      </c>
      <c r="X180">
        <f t="shared" si="15"/>
        <v>0</v>
      </c>
      <c r="Y180">
        <f t="shared" si="12"/>
        <v>0</v>
      </c>
      <c r="AA180">
        <f t="shared" si="16"/>
        <v>0</v>
      </c>
      <c r="AB180">
        <f t="shared" si="17"/>
        <v>1</v>
      </c>
    </row>
    <row r="181" spans="1:28" x14ac:dyDescent="0.35">
      <c r="A181" s="15">
        <v>44296</v>
      </c>
      <c r="B181" s="16" t="s">
        <v>18</v>
      </c>
      <c r="C181" s="16" t="s">
        <v>25</v>
      </c>
      <c r="D181" s="16" t="s">
        <v>5</v>
      </c>
      <c r="E181" s="16" t="s">
        <v>57</v>
      </c>
      <c r="F181" s="16" t="s">
        <v>4</v>
      </c>
      <c r="G181" s="16" t="s">
        <v>52</v>
      </c>
      <c r="H181" s="16">
        <v>2</v>
      </c>
      <c r="I181" s="16">
        <v>1</v>
      </c>
      <c r="J181" s="16" t="s">
        <v>70</v>
      </c>
      <c r="K181" s="16" t="s">
        <v>75</v>
      </c>
      <c r="L181" s="16" t="s">
        <v>11</v>
      </c>
      <c r="M181" s="16">
        <v>2</v>
      </c>
      <c r="N181" s="16" t="s">
        <v>11</v>
      </c>
      <c r="O181" s="17" t="s">
        <v>33</v>
      </c>
      <c r="R181" t="str">
        <f t="shared" si="13"/>
        <v>Racalmas Challenger CupGroup StageMartin CsereklyeJonatan Forro</v>
      </c>
      <c r="V181">
        <f t="shared" si="14"/>
        <v>1</v>
      </c>
      <c r="X181">
        <f t="shared" si="15"/>
        <v>0</v>
      </c>
      <c r="Y181">
        <f t="shared" si="12"/>
        <v>0</v>
      </c>
      <c r="AA181">
        <f t="shared" si="16"/>
        <v>1</v>
      </c>
      <c r="AB181">
        <f t="shared" si="17"/>
        <v>0</v>
      </c>
    </row>
    <row r="182" spans="1:28" x14ac:dyDescent="0.35">
      <c r="A182" s="15">
        <v>44296</v>
      </c>
      <c r="B182" s="16" t="s">
        <v>18</v>
      </c>
      <c r="C182" s="16" t="s">
        <v>25</v>
      </c>
      <c r="D182" s="16" t="s">
        <v>5</v>
      </c>
      <c r="E182" s="16" t="s">
        <v>57</v>
      </c>
      <c r="F182" s="16" t="s">
        <v>4</v>
      </c>
      <c r="G182" s="16" t="s">
        <v>52</v>
      </c>
      <c r="H182" s="16">
        <v>2</v>
      </c>
      <c r="I182" s="16">
        <v>2</v>
      </c>
      <c r="J182" s="16" t="s">
        <v>70</v>
      </c>
      <c r="K182" s="16" t="s">
        <v>75</v>
      </c>
      <c r="L182" s="16" t="s">
        <v>11</v>
      </c>
      <c r="M182" s="16">
        <v>1</v>
      </c>
      <c r="N182" s="16" t="s">
        <v>12</v>
      </c>
      <c r="O182" s="17" t="s">
        <v>35</v>
      </c>
      <c r="R182" t="str">
        <f t="shared" si="13"/>
        <v>Racalmas Challenger CupGroup StageMartin CsereklyeJonatan Forro</v>
      </c>
      <c r="V182">
        <f t="shared" si="14"/>
        <v>0</v>
      </c>
      <c r="X182">
        <f t="shared" si="15"/>
        <v>0</v>
      </c>
      <c r="Y182">
        <f t="shared" si="12"/>
        <v>1</v>
      </c>
      <c r="AA182">
        <f t="shared" si="16"/>
        <v>0</v>
      </c>
      <c r="AB182">
        <f t="shared" si="17"/>
        <v>0</v>
      </c>
    </row>
    <row r="183" spans="1:28" x14ac:dyDescent="0.35">
      <c r="A183" s="15">
        <v>44296</v>
      </c>
      <c r="B183" s="16" t="s">
        <v>18</v>
      </c>
      <c r="C183" s="16" t="s">
        <v>25</v>
      </c>
      <c r="D183" s="16" t="s">
        <v>5</v>
      </c>
      <c r="E183" s="16" t="s">
        <v>57</v>
      </c>
      <c r="F183" s="16" t="s">
        <v>4</v>
      </c>
      <c r="G183" s="16" t="s">
        <v>52</v>
      </c>
      <c r="H183" s="16">
        <v>2</v>
      </c>
      <c r="I183" s="16">
        <v>3</v>
      </c>
      <c r="J183" s="16" t="s">
        <v>70</v>
      </c>
      <c r="K183" s="16" t="s">
        <v>75</v>
      </c>
      <c r="L183" s="16" t="s">
        <v>11</v>
      </c>
      <c r="M183" s="16">
        <v>1</v>
      </c>
      <c r="N183" s="16" t="s">
        <v>40</v>
      </c>
      <c r="O183" s="17" t="s">
        <v>40</v>
      </c>
      <c r="R183" t="str">
        <f t="shared" si="13"/>
        <v>Racalmas Challenger CupGroup StageMartin CsereklyeJonatan Forro</v>
      </c>
      <c r="V183">
        <f t="shared" si="14"/>
        <v>0</v>
      </c>
      <c r="X183">
        <f t="shared" si="15"/>
        <v>0</v>
      </c>
      <c r="Y183">
        <f t="shared" si="12"/>
        <v>0</v>
      </c>
      <c r="AA183">
        <f t="shared" si="16"/>
        <v>0</v>
      </c>
      <c r="AB183">
        <f t="shared" si="17"/>
        <v>0</v>
      </c>
    </row>
    <row r="184" spans="1:28" x14ac:dyDescent="0.35">
      <c r="A184" s="15">
        <v>44296</v>
      </c>
      <c r="B184" s="16" t="s">
        <v>18</v>
      </c>
      <c r="C184" s="16" t="s">
        <v>25</v>
      </c>
      <c r="D184" s="16" t="s">
        <v>5</v>
      </c>
      <c r="E184" s="16" t="s">
        <v>57</v>
      </c>
      <c r="F184" s="16" t="s">
        <v>4</v>
      </c>
      <c r="G184" s="16" t="s">
        <v>52</v>
      </c>
      <c r="H184" s="16">
        <v>2</v>
      </c>
      <c r="I184" s="16">
        <v>4</v>
      </c>
      <c r="J184" s="16" t="s">
        <v>70</v>
      </c>
      <c r="K184" s="16" t="s">
        <v>75</v>
      </c>
      <c r="L184" s="16" t="s">
        <v>11</v>
      </c>
      <c r="M184" s="16" t="s">
        <v>39</v>
      </c>
      <c r="N184" s="16" t="s">
        <v>12</v>
      </c>
      <c r="O184" s="17" t="s">
        <v>33</v>
      </c>
      <c r="R184" t="str">
        <f t="shared" si="13"/>
        <v>Racalmas Challenger CupGroup StageMartin CsereklyeJonatan Forro</v>
      </c>
      <c r="V184">
        <f t="shared" si="14"/>
        <v>0</v>
      </c>
      <c r="X184">
        <f t="shared" si="15"/>
        <v>0</v>
      </c>
      <c r="Y184">
        <f t="shared" si="12"/>
        <v>0</v>
      </c>
      <c r="AA184">
        <f t="shared" si="16"/>
        <v>0</v>
      </c>
      <c r="AB184">
        <f t="shared" si="17"/>
        <v>0</v>
      </c>
    </row>
    <row r="185" spans="1:28" x14ac:dyDescent="0.35">
      <c r="A185" s="15">
        <v>44296</v>
      </c>
      <c r="B185" s="16" t="s">
        <v>18</v>
      </c>
      <c r="C185" s="16" t="s">
        <v>25</v>
      </c>
      <c r="D185" s="16" t="s">
        <v>5</v>
      </c>
      <c r="E185" s="16" t="s">
        <v>57</v>
      </c>
      <c r="F185" s="16" t="s">
        <v>4</v>
      </c>
      <c r="G185" s="16" t="s">
        <v>52</v>
      </c>
      <c r="H185" s="16">
        <v>2</v>
      </c>
      <c r="I185" s="16">
        <v>5</v>
      </c>
      <c r="J185" s="16" t="s">
        <v>70</v>
      </c>
      <c r="K185" s="16" t="s">
        <v>75</v>
      </c>
      <c r="L185" s="16" t="s">
        <v>12</v>
      </c>
      <c r="M185" s="16">
        <v>2</v>
      </c>
      <c r="N185" s="16" t="s">
        <v>11</v>
      </c>
      <c r="O185" s="17" t="s">
        <v>35</v>
      </c>
      <c r="R185" t="str">
        <f t="shared" si="13"/>
        <v>Racalmas Challenger CupGroup StageMartin CsereklyeJonatan Forro</v>
      </c>
      <c r="V185">
        <f t="shared" si="14"/>
        <v>0</v>
      </c>
      <c r="X185">
        <f t="shared" si="15"/>
        <v>0</v>
      </c>
      <c r="Y185">
        <f t="shared" si="12"/>
        <v>0</v>
      </c>
      <c r="AA185">
        <f t="shared" si="16"/>
        <v>0</v>
      </c>
      <c r="AB185">
        <f t="shared" si="17"/>
        <v>1</v>
      </c>
    </row>
    <row r="186" spans="1:28" x14ac:dyDescent="0.35">
      <c r="A186" s="15">
        <v>44296</v>
      </c>
      <c r="B186" s="16" t="s">
        <v>18</v>
      </c>
      <c r="C186" s="16" t="s">
        <v>25</v>
      </c>
      <c r="D186" s="16" t="s">
        <v>5</v>
      </c>
      <c r="E186" s="16" t="s">
        <v>57</v>
      </c>
      <c r="F186" s="16" t="s">
        <v>4</v>
      </c>
      <c r="G186" s="16" t="s">
        <v>52</v>
      </c>
      <c r="H186" s="16">
        <v>2</v>
      </c>
      <c r="I186" s="16">
        <v>6</v>
      </c>
      <c r="J186" s="16" t="s">
        <v>70</v>
      </c>
      <c r="K186" s="16" t="s">
        <v>75</v>
      </c>
      <c r="L186" s="16" t="s">
        <v>12</v>
      </c>
      <c r="M186" s="16">
        <v>2</v>
      </c>
      <c r="N186" s="16" t="s">
        <v>11</v>
      </c>
      <c r="O186" s="17" t="s">
        <v>35</v>
      </c>
      <c r="R186" t="str">
        <f t="shared" si="13"/>
        <v>Racalmas Challenger CupGroup StageMartin CsereklyeJonatan Forro</v>
      </c>
      <c r="V186">
        <f t="shared" si="14"/>
        <v>0</v>
      </c>
      <c r="X186">
        <f t="shared" si="15"/>
        <v>0</v>
      </c>
      <c r="Y186">
        <f t="shared" si="12"/>
        <v>0</v>
      </c>
      <c r="AA186">
        <f t="shared" si="16"/>
        <v>0</v>
      </c>
      <c r="AB186">
        <f t="shared" si="17"/>
        <v>1</v>
      </c>
    </row>
    <row r="187" spans="1:28" x14ac:dyDescent="0.35">
      <c r="A187" s="15">
        <v>44296</v>
      </c>
      <c r="B187" s="16" t="s">
        <v>18</v>
      </c>
      <c r="C187" s="16" t="s">
        <v>25</v>
      </c>
      <c r="D187" s="16" t="s">
        <v>5</v>
      </c>
      <c r="E187" s="16" t="s">
        <v>57</v>
      </c>
      <c r="F187" s="16" t="s">
        <v>4</v>
      </c>
      <c r="G187" s="16" t="s">
        <v>52</v>
      </c>
      <c r="H187" s="16">
        <v>2</v>
      </c>
      <c r="I187" s="16">
        <v>7</v>
      </c>
      <c r="J187" s="16" t="s">
        <v>70</v>
      </c>
      <c r="K187" s="16" t="s">
        <v>75</v>
      </c>
      <c r="L187" s="16" t="s">
        <v>12</v>
      </c>
      <c r="M187" s="16">
        <v>2</v>
      </c>
      <c r="N187" s="16" t="s">
        <v>12</v>
      </c>
      <c r="O187" s="17" t="s">
        <v>33</v>
      </c>
      <c r="R187" t="str">
        <f t="shared" si="13"/>
        <v>Racalmas Challenger CupGroup StageMartin CsereklyeJonatan Forro</v>
      </c>
      <c r="V187">
        <f t="shared" si="14"/>
        <v>1</v>
      </c>
      <c r="X187">
        <f t="shared" si="15"/>
        <v>0</v>
      </c>
      <c r="Y187">
        <f t="shared" si="12"/>
        <v>0</v>
      </c>
      <c r="AA187">
        <f t="shared" si="16"/>
        <v>1</v>
      </c>
      <c r="AB187">
        <f t="shared" si="17"/>
        <v>0</v>
      </c>
    </row>
    <row r="188" spans="1:28" x14ac:dyDescent="0.35">
      <c r="A188" s="15">
        <v>44296</v>
      </c>
      <c r="B188" s="16" t="s">
        <v>18</v>
      </c>
      <c r="C188" s="16" t="s">
        <v>25</v>
      </c>
      <c r="D188" s="16" t="s">
        <v>5</v>
      </c>
      <c r="E188" s="16" t="s">
        <v>57</v>
      </c>
      <c r="F188" s="16" t="s">
        <v>4</v>
      </c>
      <c r="G188" s="16" t="s">
        <v>52</v>
      </c>
      <c r="H188" s="16">
        <v>2</v>
      </c>
      <c r="I188" s="16">
        <v>8</v>
      </c>
      <c r="J188" s="16" t="s">
        <v>70</v>
      </c>
      <c r="K188" s="16" t="s">
        <v>75</v>
      </c>
      <c r="L188" s="16" t="s">
        <v>12</v>
      </c>
      <c r="M188" s="16">
        <v>2</v>
      </c>
      <c r="N188" s="16" t="s">
        <v>11</v>
      </c>
      <c r="O188" s="17" t="s">
        <v>34</v>
      </c>
      <c r="R188" t="str">
        <f t="shared" si="13"/>
        <v>Racalmas Challenger CupGroup StageMartin CsereklyeJonatan Forro</v>
      </c>
      <c r="V188">
        <f t="shared" si="14"/>
        <v>0</v>
      </c>
      <c r="X188">
        <f t="shared" si="15"/>
        <v>0</v>
      </c>
      <c r="Y188">
        <f t="shared" si="12"/>
        <v>0</v>
      </c>
      <c r="AA188">
        <f t="shared" si="16"/>
        <v>0</v>
      </c>
      <c r="AB188">
        <f t="shared" si="17"/>
        <v>1</v>
      </c>
    </row>
    <row r="189" spans="1:28" x14ac:dyDescent="0.35">
      <c r="A189" s="15">
        <v>44296</v>
      </c>
      <c r="B189" s="16" t="s">
        <v>18</v>
      </c>
      <c r="C189" s="16" t="s">
        <v>25</v>
      </c>
      <c r="D189" s="16" t="s">
        <v>5</v>
      </c>
      <c r="E189" s="16" t="s">
        <v>57</v>
      </c>
      <c r="F189" s="16" t="s">
        <v>4</v>
      </c>
      <c r="G189" s="16" t="s">
        <v>52</v>
      </c>
      <c r="H189" s="16">
        <v>2</v>
      </c>
      <c r="I189" s="16">
        <v>9</v>
      </c>
      <c r="J189" s="16" t="s">
        <v>70</v>
      </c>
      <c r="K189" s="16" t="s">
        <v>75</v>
      </c>
      <c r="L189" s="16" t="s">
        <v>11</v>
      </c>
      <c r="M189" s="16">
        <v>2</v>
      </c>
      <c r="N189" s="16" t="s">
        <v>11</v>
      </c>
      <c r="O189" s="17" t="s">
        <v>34</v>
      </c>
      <c r="R189" t="str">
        <f t="shared" si="13"/>
        <v>Racalmas Challenger CupGroup StageMartin CsereklyeJonatan Forro</v>
      </c>
      <c r="V189">
        <f t="shared" si="14"/>
        <v>1</v>
      </c>
      <c r="X189">
        <f t="shared" si="15"/>
        <v>0</v>
      </c>
      <c r="Y189">
        <f t="shared" si="12"/>
        <v>0</v>
      </c>
      <c r="AA189">
        <f t="shared" si="16"/>
        <v>1</v>
      </c>
      <c r="AB189">
        <f t="shared" si="17"/>
        <v>0</v>
      </c>
    </row>
    <row r="190" spans="1:28" x14ac:dyDescent="0.35">
      <c r="A190" s="15">
        <v>44296</v>
      </c>
      <c r="B190" s="16" t="s">
        <v>18</v>
      </c>
      <c r="C190" s="16" t="s">
        <v>25</v>
      </c>
      <c r="D190" s="16" t="s">
        <v>5</v>
      </c>
      <c r="E190" s="16" t="s">
        <v>57</v>
      </c>
      <c r="F190" s="16" t="s">
        <v>4</v>
      </c>
      <c r="G190" s="16" t="s">
        <v>52</v>
      </c>
      <c r="H190" s="16">
        <v>2</v>
      </c>
      <c r="I190" s="16">
        <v>10</v>
      </c>
      <c r="J190" s="16" t="s">
        <v>70</v>
      </c>
      <c r="K190" s="16" t="s">
        <v>75</v>
      </c>
      <c r="L190" s="16" t="s">
        <v>11</v>
      </c>
      <c r="M190" s="16">
        <v>1</v>
      </c>
      <c r="N190" s="16" t="s">
        <v>11</v>
      </c>
      <c r="O190" s="17" t="s">
        <v>35</v>
      </c>
      <c r="R190" t="str">
        <f t="shared" si="13"/>
        <v>Racalmas Challenger CupGroup StageMartin CsereklyeJonatan Forro</v>
      </c>
      <c r="V190">
        <f t="shared" si="14"/>
        <v>1</v>
      </c>
      <c r="X190">
        <f t="shared" si="15"/>
        <v>1</v>
      </c>
      <c r="Y190">
        <f t="shared" si="12"/>
        <v>0</v>
      </c>
      <c r="AA190">
        <f t="shared" si="16"/>
        <v>0</v>
      </c>
      <c r="AB190">
        <f t="shared" si="17"/>
        <v>0</v>
      </c>
    </row>
    <row r="191" spans="1:28" x14ac:dyDescent="0.35">
      <c r="A191" s="15">
        <v>44296</v>
      </c>
      <c r="B191" s="16" t="s">
        <v>18</v>
      </c>
      <c r="C191" s="16" t="s">
        <v>25</v>
      </c>
      <c r="D191" s="16" t="s">
        <v>5</v>
      </c>
      <c r="E191" s="16" t="s">
        <v>57</v>
      </c>
      <c r="F191" s="16" t="s">
        <v>4</v>
      </c>
      <c r="G191" s="16" t="s">
        <v>52</v>
      </c>
      <c r="H191" s="16">
        <v>2</v>
      </c>
      <c r="I191" s="16">
        <v>11</v>
      </c>
      <c r="J191" s="16" t="s">
        <v>70</v>
      </c>
      <c r="K191" s="16" t="s">
        <v>75</v>
      </c>
      <c r="L191" s="16" t="s">
        <v>11</v>
      </c>
      <c r="M191" s="16">
        <v>1</v>
      </c>
      <c r="N191" s="16" t="s">
        <v>11</v>
      </c>
      <c r="O191" s="17" t="s">
        <v>35</v>
      </c>
      <c r="R191" t="str">
        <f t="shared" si="13"/>
        <v>Racalmas Challenger CupGroup StageMartin CsereklyeJonatan Forro</v>
      </c>
      <c r="V191">
        <f t="shared" si="14"/>
        <v>1</v>
      </c>
      <c r="X191">
        <f t="shared" si="15"/>
        <v>1</v>
      </c>
      <c r="Y191">
        <f t="shared" si="12"/>
        <v>0</v>
      </c>
      <c r="AA191">
        <f t="shared" si="16"/>
        <v>0</v>
      </c>
      <c r="AB191">
        <f t="shared" si="17"/>
        <v>0</v>
      </c>
    </row>
    <row r="192" spans="1:28" x14ac:dyDescent="0.35">
      <c r="A192" s="15">
        <v>44296</v>
      </c>
      <c r="B192" s="16" t="s">
        <v>18</v>
      </c>
      <c r="C192" s="16" t="s">
        <v>25</v>
      </c>
      <c r="D192" s="16" t="s">
        <v>5</v>
      </c>
      <c r="E192" s="16" t="s">
        <v>57</v>
      </c>
      <c r="F192" s="16" t="s">
        <v>4</v>
      </c>
      <c r="G192" s="16" t="s">
        <v>52</v>
      </c>
      <c r="H192" s="16">
        <v>2</v>
      </c>
      <c r="I192" s="16">
        <v>12</v>
      </c>
      <c r="J192" s="16" t="s">
        <v>70</v>
      </c>
      <c r="K192" s="16" t="s">
        <v>75</v>
      </c>
      <c r="L192" s="16" t="s">
        <v>11</v>
      </c>
      <c r="M192" s="16">
        <v>1</v>
      </c>
      <c r="N192" s="16" t="s">
        <v>11</v>
      </c>
      <c r="O192" s="17" t="s">
        <v>35</v>
      </c>
      <c r="R192" t="str">
        <f t="shared" si="13"/>
        <v>Racalmas Challenger CupGroup StageMartin CsereklyeJonatan Forro</v>
      </c>
      <c r="V192">
        <f t="shared" si="14"/>
        <v>1</v>
      </c>
      <c r="X192">
        <f t="shared" si="15"/>
        <v>1</v>
      </c>
      <c r="Y192">
        <f t="shared" si="12"/>
        <v>0</v>
      </c>
      <c r="AA192">
        <f t="shared" si="16"/>
        <v>0</v>
      </c>
      <c r="AB192">
        <f t="shared" si="17"/>
        <v>0</v>
      </c>
    </row>
    <row r="193" spans="1:28" x14ac:dyDescent="0.35">
      <c r="A193" s="15">
        <v>44296</v>
      </c>
      <c r="B193" s="16" t="s">
        <v>18</v>
      </c>
      <c r="C193" s="16" t="s">
        <v>25</v>
      </c>
      <c r="D193" s="16" t="s">
        <v>5</v>
      </c>
      <c r="E193" s="16" t="s">
        <v>57</v>
      </c>
      <c r="F193" s="16" t="s">
        <v>4</v>
      </c>
      <c r="G193" s="16" t="s">
        <v>52</v>
      </c>
      <c r="H193" s="16">
        <v>2</v>
      </c>
      <c r="I193" s="16">
        <v>13</v>
      </c>
      <c r="J193" s="16" t="s">
        <v>70</v>
      </c>
      <c r="K193" s="16" t="s">
        <v>75</v>
      </c>
      <c r="L193" s="16" t="s">
        <v>12</v>
      </c>
      <c r="M193" s="16">
        <v>2</v>
      </c>
      <c r="N193" s="16" t="s">
        <v>11</v>
      </c>
      <c r="O193" s="17" t="s">
        <v>35</v>
      </c>
      <c r="R193" t="str">
        <f t="shared" si="13"/>
        <v>Racalmas Challenger CupGroup StageMartin CsereklyeJonatan Forro</v>
      </c>
      <c r="V193">
        <f t="shared" si="14"/>
        <v>0</v>
      </c>
      <c r="X193">
        <f t="shared" si="15"/>
        <v>0</v>
      </c>
      <c r="Y193">
        <f t="shared" si="12"/>
        <v>0</v>
      </c>
      <c r="AA193">
        <f t="shared" si="16"/>
        <v>0</v>
      </c>
      <c r="AB193">
        <f t="shared" si="17"/>
        <v>1</v>
      </c>
    </row>
    <row r="194" spans="1:28" x14ac:dyDescent="0.35">
      <c r="A194" s="15">
        <v>44296</v>
      </c>
      <c r="B194" s="16" t="s">
        <v>18</v>
      </c>
      <c r="C194" s="16" t="s">
        <v>25</v>
      </c>
      <c r="D194" s="16" t="s">
        <v>5</v>
      </c>
      <c r="E194" s="16" t="s">
        <v>57</v>
      </c>
      <c r="F194" s="16" t="s">
        <v>4</v>
      </c>
      <c r="G194" s="16" t="s">
        <v>52</v>
      </c>
      <c r="H194" s="16">
        <v>2</v>
      </c>
      <c r="I194" s="16">
        <v>14</v>
      </c>
      <c r="J194" s="16" t="s">
        <v>70</v>
      </c>
      <c r="K194" s="16" t="s">
        <v>75</v>
      </c>
      <c r="L194" s="16" t="s">
        <v>12</v>
      </c>
      <c r="M194" s="16">
        <v>2</v>
      </c>
      <c r="N194" s="16" t="s">
        <v>11</v>
      </c>
      <c r="O194" s="17" t="s">
        <v>35</v>
      </c>
      <c r="R194" t="str">
        <f t="shared" si="13"/>
        <v>Racalmas Challenger CupGroup StageMartin CsereklyeJonatan Forro</v>
      </c>
      <c r="V194">
        <f t="shared" si="14"/>
        <v>0</v>
      </c>
      <c r="X194">
        <f t="shared" si="15"/>
        <v>0</v>
      </c>
      <c r="Y194">
        <f t="shared" ref="Y194:Y257" si="18">IF(AND(M194=1,L194&lt;&gt;N194,N194&lt;&gt;"E"),1,0)</f>
        <v>0</v>
      </c>
      <c r="AA194">
        <f t="shared" si="16"/>
        <v>0</v>
      </c>
      <c r="AB194">
        <f t="shared" si="17"/>
        <v>1</v>
      </c>
    </row>
    <row r="195" spans="1:28" x14ac:dyDescent="0.35">
      <c r="A195" s="15">
        <v>44296</v>
      </c>
      <c r="B195" s="16" t="s">
        <v>18</v>
      </c>
      <c r="C195" s="16" t="s">
        <v>25</v>
      </c>
      <c r="D195" s="16" t="s">
        <v>5</v>
      </c>
      <c r="E195" s="16" t="s">
        <v>57</v>
      </c>
      <c r="F195" s="16" t="s">
        <v>4</v>
      </c>
      <c r="G195" s="16" t="s">
        <v>52</v>
      </c>
      <c r="H195" s="16">
        <v>2</v>
      </c>
      <c r="I195" s="16">
        <v>15</v>
      </c>
      <c r="J195" s="16" t="s">
        <v>70</v>
      </c>
      <c r="K195" s="16" t="s">
        <v>75</v>
      </c>
      <c r="L195" s="16" t="s">
        <v>12</v>
      </c>
      <c r="M195" s="16">
        <v>2</v>
      </c>
      <c r="N195" s="16" t="s">
        <v>11</v>
      </c>
      <c r="O195" s="17" t="s">
        <v>33</v>
      </c>
      <c r="R195" t="str">
        <f t="shared" ref="R195:R258" si="19">CONCATENATE(C195,G195,J195,K195)</f>
        <v>Racalmas Challenger CupGroup StageMartin CsereklyeJonatan Forro</v>
      </c>
      <c r="V195">
        <f t="shared" ref="V195:V258" si="20">IF(L195=N195,1,0)</f>
        <v>0</v>
      </c>
      <c r="X195">
        <f t="shared" ref="X195:X258" si="21">IF(AND(M195=1, L195=N195),1,0)</f>
        <v>0</v>
      </c>
      <c r="Y195">
        <f t="shared" si="18"/>
        <v>0</v>
      </c>
      <c r="AA195">
        <f t="shared" ref="AA195:AA258" si="22">IF(AND(M195=2,L195=N195),1,0)</f>
        <v>0</v>
      </c>
      <c r="AB195">
        <f t="shared" ref="AB195:AB258" si="23">IF(AND(M195=2,L195&lt;&gt;N195,N195&lt;&gt;"E"),1,0)</f>
        <v>1</v>
      </c>
    </row>
    <row r="196" spans="1:28" x14ac:dyDescent="0.35">
      <c r="A196" s="15">
        <v>44296</v>
      </c>
      <c r="B196" s="16" t="s">
        <v>18</v>
      </c>
      <c r="C196" s="16" t="s">
        <v>25</v>
      </c>
      <c r="D196" s="16" t="s">
        <v>5</v>
      </c>
      <c r="E196" s="16" t="s">
        <v>57</v>
      </c>
      <c r="F196" s="16" t="s">
        <v>4</v>
      </c>
      <c r="G196" s="16" t="s">
        <v>52</v>
      </c>
      <c r="H196" s="16">
        <v>1</v>
      </c>
      <c r="I196" s="16">
        <v>1</v>
      </c>
      <c r="J196" s="16" t="s">
        <v>31</v>
      </c>
      <c r="K196" s="16" t="s">
        <v>86</v>
      </c>
      <c r="L196" s="16" t="s">
        <v>11</v>
      </c>
      <c r="M196" s="16">
        <v>1</v>
      </c>
      <c r="N196" s="16" t="s">
        <v>11</v>
      </c>
      <c r="O196" s="17" t="s">
        <v>35</v>
      </c>
      <c r="R196" t="str">
        <f t="shared" si="19"/>
        <v>Racalmas Challenger CupGroup StageLea VasasPatrik Szatmari</v>
      </c>
      <c r="V196">
        <f t="shared" si="20"/>
        <v>1</v>
      </c>
      <c r="X196">
        <f t="shared" si="21"/>
        <v>1</v>
      </c>
      <c r="Y196">
        <f t="shared" si="18"/>
        <v>0</v>
      </c>
      <c r="AA196">
        <f t="shared" si="22"/>
        <v>0</v>
      </c>
      <c r="AB196">
        <f t="shared" si="23"/>
        <v>0</v>
      </c>
    </row>
    <row r="197" spans="1:28" x14ac:dyDescent="0.35">
      <c r="A197" s="25">
        <v>44296</v>
      </c>
      <c r="B197" s="16" t="s">
        <v>18</v>
      </c>
      <c r="C197" s="16" t="s">
        <v>25</v>
      </c>
      <c r="D197" s="16" t="s">
        <v>5</v>
      </c>
      <c r="E197" s="16" t="s">
        <v>57</v>
      </c>
      <c r="F197" s="16" t="s">
        <v>4</v>
      </c>
      <c r="G197" s="16" t="s">
        <v>52</v>
      </c>
      <c r="H197" s="16">
        <v>1</v>
      </c>
      <c r="I197" s="16">
        <v>2</v>
      </c>
      <c r="J197" s="16" t="s">
        <v>31</v>
      </c>
      <c r="K197" s="16" t="s">
        <v>86</v>
      </c>
      <c r="L197" s="16" t="s">
        <v>11</v>
      </c>
      <c r="M197" s="16">
        <v>2</v>
      </c>
      <c r="N197" s="16" t="s">
        <v>11</v>
      </c>
      <c r="O197" s="17" t="s">
        <v>33</v>
      </c>
      <c r="R197" t="str">
        <f t="shared" si="19"/>
        <v>Racalmas Challenger CupGroup StageLea VasasPatrik Szatmari</v>
      </c>
      <c r="V197">
        <f t="shared" si="20"/>
        <v>1</v>
      </c>
      <c r="X197">
        <f t="shared" si="21"/>
        <v>0</v>
      </c>
      <c r="Y197">
        <f t="shared" si="18"/>
        <v>0</v>
      </c>
      <c r="AA197">
        <f t="shared" si="22"/>
        <v>1</v>
      </c>
      <c r="AB197">
        <f t="shared" si="23"/>
        <v>0</v>
      </c>
    </row>
    <row r="198" spans="1:28" x14ac:dyDescent="0.35">
      <c r="A198" s="25">
        <v>44296</v>
      </c>
      <c r="B198" s="16" t="s">
        <v>18</v>
      </c>
      <c r="C198" s="16" t="s">
        <v>25</v>
      </c>
      <c r="D198" s="16" t="s">
        <v>5</v>
      </c>
      <c r="E198" s="16" t="s">
        <v>57</v>
      </c>
      <c r="F198" s="16" t="s">
        <v>4</v>
      </c>
      <c r="G198" s="16" t="s">
        <v>52</v>
      </c>
      <c r="H198" s="16">
        <v>1</v>
      </c>
      <c r="I198" s="16">
        <v>3</v>
      </c>
      <c r="J198" s="16" t="s">
        <v>31</v>
      </c>
      <c r="K198" s="16" t="s">
        <v>86</v>
      </c>
      <c r="L198" s="16" t="s">
        <v>11</v>
      </c>
      <c r="M198" s="16">
        <v>2</v>
      </c>
      <c r="N198" s="16" t="s">
        <v>11</v>
      </c>
      <c r="O198" s="17" t="s">
        <v>35</v>
      </c>
      <c r="R198" t="str">
        <f t="shared" si="19"/>
        <v>Racalmas Challenger CupGroup StageLea VasasPatrik Szatmari</v>
      </c>
      <c r="V198">
        <f t="shared" si="20"/>
        <v>1</v>
      </c>
      <c r="X198">
        <f t="shared" si="21"/>
        <v>0</v>
      </c>
      <c r="Y198">
        <f t="shared" si="18"/>
        <v>0</v>
      </c>
      <c r="AA198">
        <f t="shared" si="22"/>
        <v>1</v>
      </c>
      <c r="AB198">
        <f t="shared" si="23"/>
        <v>0</v>
      </c>
    </row>
    <row r="199" spans="1:28" x14ac:dyDescent="0.35">
      <c r="A199" s="25">
        <v>44296</v>
      </c>
      <c r="B199" s="16" t="s">
        <v>18</v>
      </c>
      <c r="C199" s="16" t="s">
        <v>25</v>
      </c>
      <c r="D199" s="16" t="s">
        <v>5</v>
      </c>
      <c r="E199" s="16" t="s">
        <v>57</v>
      </c>
      <c r="F199" s="16" t="s">
        <v>4</v>
      </c>
      <c r="G199" s="16" t="s">
        <v>52</v>
      </c>
      <c r="H199" s="16">
        <v>1</v>
      </c>
      <c r="I199" s="16">
        <v>4</v>
      </c>
      <c r="J199" s="16" t="s">
        <v>31</v>
      </c>
      <c r="K199" s="16" t="s">
        <v>86</v>
      </c>
      <c r="L199" s="16" t="s">
        <v>11</v>
      </c>
      <c r="M199" s="16">
        <v>2</v>
      </c>
      <c r="N199" s="16" t="s">
        <v>40</v>
      </c>
      <c r="O199" s="17" t="s">
        <v>40</v>
      </c>
      <c r="R199" t="str">
        <f t="shared" si="19"/>
        <v>Racalmas Challenger CupGroup StageLea VasasPatrik Szatmari</v>
      </c>
      <c r="V199">
        <f t="shared" si="20"/>
        <v>0</v>
      </c>
      <c r="X199">
        <f t="shared" si="21"/>
        <v>0</v>
      </c>
      <c r="Y199">
        <f t="shared" si="18"/>
        <v>0</v>
      </c>
      <c r="AA199">
        <f t="shared" si="22"/>
        <v>0</v>
      </c>
      <c r="AB199">
        <f t="shared" si="23"/>
        <v>0</v>
      </c>
    </row>
    <row r="200" spans="1:28" x14ac:dyDescent="0.35">
      <c r="A200" s="25">
        <v>44296</v>
      </c>
      <c r="B200" s="16" t="s">
        <v>18</v>
      </c>
      <c r="C200" s="16" t="s">
        <v>25</v>
      </c>
      <c r="D200" s="16" t="s">
        <v>5</v>
      </c>
      <c r="E200" s="16" t="s">
        <v>57</v>
      </c>
      <c r="F200" s="16" t="s">
        <v>4</v>
      </c>
      <c r="G200" s="16" t="s">
        <v>52</v>
      </c>
      <c r="H200" s="16">
        <v>1</v>
      </c>
      <c r="I200" s="16">
        <v>5</v>
      </c>
      <c r="J200" s="16" t="s">
        <v>31</v>
      </c>
      <c r="K200" s="16" t="s">
        <v>86</v>
      </c>
      <c r="L200" s="16" t="s">
        <v>11</v>
      </c>
      <c r="M200" s="16">
        <v>2</v>
      </c>
      <c r="N200" s="16" t="s">
        <v>12</v>
      </c>
      <c r="O200" s="17" t="s">
        <v>33</v>
      </c>
      <c r="R200" t="str">
        <f t="shared" si="19"/>
        <v>Racalmas Challenger CupGroup StageLea VasasPatrik Szatmari</v>
      </c>
      <c r="V200">
        <f t="shared" si="20"/>
        <v>0</v>
      </c>
      <c r="X200">
        <f t="shared" si="21"/>
        <v>0</v>
      </c>
      <c r="Y200">
        <f t="shared" si="18"/>
        <v>0</v>
      </c>
      <c r="AA200">
        <f t="shared" si="22"/>
        <v>0</v>
      </c>
      <c r="AB200">
        <f t="shared" si="23"/>
        <v>1</v>
      </c>
    </row>
    <row r="201" spans="1:28" x14ac:dyDescent="0.35">
      <c r="A201" s="25">
        <v>44296</v>
      </c>
      <c r="B201" s="16" t="s">
        <v>18</v>
      </c>
      <c r="C201" s="16" t="s">
        <v>25</v>
      </c>
      <c r="D201" s="16" t="s">
        <v>5</v>
      </c>
      <c r="E201" s="16" t="s">
        <v>57</v>
      </c>
      <c r="F201" s="16" t="s">
        <v>4</v>
      </c>
      <c r="G201" s="16" t="s">
        <v>52</v>
      </c>
      <c r="H201" s="16">
        <v>1</v>
      </c>
      <c r="I201" s="16">
        <v>6</v>
      </c>
      <c r="J201" s="16" t="s">
        <v>31</v>
      </c>
      <c r="K201" s="16" t="s">
        <v>86</v>
      </c>
      <c r="L201" s="16" t="s">
        <v>12</v>
      </c>
      <c r="M201" s="16">
        <v>2</v>
      </c>
      <c r="N201" s="16" t="s">
        <v>11</v>
      </c>
      <c r="O201" s="17" t="s">
        <v>33</v>
      </c>
      <c r="R201" t="str">
        <f t="shared" si="19"/>
        <v>Racalmas Challenger CupGroup StageLea VasasPatrik Szatmari</v>
      </c>
      <c r="V201">
        <f t="shared" si="20"/>
        <v>0</v>
      </c>
      <c r="X201">
        <f t="shared" si="21"/>
        <v>0</v>
      </c>
      <c r="Y201">
        <f t="shared" si="18"/>
        <v>0</v>
      </c>
      <c r="AA201">
        <f t="shared" si="22"/>
        <v>0</v>
      </c>
      <c r="AB201">
        <f t="shared" si="23"/>
        <v>1</v>
      </c>
    </row>
    <row r="202" spans="1:28" x14ac:dyDescent="0.35">
      <c r="A202" s="25">
        <v>44296</v>
      </c>
      <c r="B202" s="16" t="s">
        <v>18</v>
      </c>
      <c r="C202" s="16" t="s">
        <v>25</v>
      </c>
      <c r="D202" s="16" t="s">
        <v>5</v>
      </c>
      <c r="E202" s="16" t="s">
        <v>57</v>
      </c>
      <c r="F202" s="16" t="s">
        <v>4</v>
      </c>
      <c r="G202" s="16" t="s">
        <v>52</v>
      </c>
      <c r="H202" s="16">
        <v>1</v>
      </c>
      <c r="I202" s="16">
        <v>7</v>
      </c>
      <c r="J202" s="16" t="s">
        <v>31</v>
      </c>
      <c r="K202" s="16" t="s">
        <v>86</v>
      </c>
      <c r="L202" s="16" t="s">
        <v>12</v>
      </c>
      <c r="M202" s="16">
        <v>1</v>
      </c>
      <c r="N202" s="16" t="s">
        <v>11</v>
      </c>
      <c r="O202" s="17" t="s">
        <v>33</v>
      </c>
      <c r="R202" t="str">
        <f t="shared" si="19"/>
        <v>Racalmas Challenger CupGroup StageLea VasasPatrik Szatmari</v>
      </c>
      <c r="V202">
        <f t="shared" si="20"/>
        <v>0</v>
      </c>
      <c r="X202">
        <f t="shared" si="21"/>
        <v>0</v>
      </c>
      <c r="Y202">
        <f t="shared" si="18"/>
        <v>1</v>
      </c>
      <c r="AA202">
        <f t="shared" si="22"/>
        <v>0</v>
      </c>
      <c r="AB202">
        <f t="shared" si="23"/>
        <v>0</v>
      </c>
    </row>
    <row r="203" spans="1:28" x14ac:dyDescent="0.35">
      <c r="A203" s="25">
        <v>44296</v>
      </c>
      <c r="B203" s="16" t="s">
        <v>18</v>
      </c>
      <c r="C203" s="16" t="s">
        <v>25</v>
      </c>
      <c r="D203" s="16" t="s">
        <v>5</v>
      </c>
      <c r="E203" s="16" t="s">
        <v>57</v>
      </c>
      <c r="F203" s="16" t="s">
        <v>4</v>
      </c>
      <c r="G203" s="16" t="s">
        <v>52</v>
      </c>
      <c r="H203" s="16">
        <v>1</v>
      </c>
      <c r="I203" s="16">
        <v>8</v>
      </c>
      <c r="J203" s="16" t="s">
        <v>31</v>
      </c>
      <c r="K203" s="16" t="s">
        <v>86</v>
      </c>
      <c r="L203" s="16" t="s">
        <v>12</v>
      </c>
      <c r="M203" s="16">
        <v>1</v>
      </c>
      <c r="N203" s="16" t="s">
        <v>40</v>
      </c>
      <c r="O203" s="17" t="s">
        <v>40</v>
      </c>
      <c r="R203" t="str">
        <f t="shared" si="19"/>
        <v>Racalmas Challenger CupGroup StageLea VasasPatrik Szatmari</v>
      </c>
      <c r="V203">
        <f t="shared" si="20"/>
        <v>0</v>
      </c>
      <c r="X203">
        <f t="shared" si="21"/>
        <v>0</v>
      </c>
      <c r="Y203">
        <f t="shared" si="18"/>
        <v>0</v>
      </c>
      <c r="AA203">
        <f t="shared" si="22"/>
        <v>0</v>
      </c>
      <c r="AB203">
        <f t="shared" si="23"/>
        <v>0</v>
      </c>
    </row>
    <row r="204" spans="1:28" x14ac:dyDescent="0.35">
      <c r="A204" s="25">
        <v>44296</v>
      </c>
      <c r="B204" s="16" t="s">
        <v>18</v>
      </c>
      <c r="C204" s="16" t="s">
        <v>25</v>
      </c>
      <c r="D204" s="16" t="s">
        <v>5</v>
      </c>
      <c r="E204" s="16" t="s">
        <v>57</v>
      </c>
      <c r="F204" s="16" t="s">
        <v>4</v>
      </c>
      <c r="G204" s="16" t="s">
        <v>52</v>
      </c>
      <c r="H204" s="16">
        <v>1</v>
      </c>
      <c r="I204" s="16">
        <v>9</v>
      </c>
      <c r="J204" s="16" t="s">
        <v>31</v>
      </c>
      <c r="K204" s="16" t="s">
        <v>86</v>
      </c>
      <c r="L204" s="16" t="s">
        <v>12</v>
      </c>
      <c r="M204" s="16">
        <v>2</v>
      </c>
      <c r="N204" s="16" t="s">
        <v>11</v>
      </c>
      <c r="O204" s="17" t="s">
        <v>33</v>
      </c>
      <c r="R204" t="str">
        <f t="shared" si="19"/>
        <v>Racalmas Challenger CupGroup StageLea VasasPatrik Szatmari</v>
      </c>
      <c r="V204">
        <f t="shared" si="20"/>
        <v>0</v>
      </c>
      <c r="X204">
        <f t="shared" si="21"/>
        <v>0</v>
      </c>
      <c r="Y204">
        <f t="shared" si="18"/>
        <v>0</v>
      </c>
      <c r="AA204">
        <f t="shared" si="22"/>
        <v>0</v>
      </c>
      <c r="AB204">
        <f t="shared" si="23"/>
        <v>1</v>
      </c>
    </row>
    <row r="205" spans="1:28" x14ac:dyDescent="0.35">
      <c r="A205" s="25">
        <v>44296</v>
      </c>
      <c r="B205" s="16" t="s">
        <v>18</v>
      </c>
      <c r="C205" s="16" t="s">
        <v>25</v>
      </c>
      <c r="D205" s="16" t="s">
        <v>5</v>
      </c>
      <c r="E205" s="16" t="s">
        <v>57</v>
      </c>
      <c r="F205" s="16" t="s">
        <v>4</v>
      </c>
      <c r="G205" s="16" t="s">
        <v>52</v>
      </c>
      <c r="H205" s="16">
        <v>1</v>
      </c>
      <c r="I205" s="16">
        <v>10</v>
      </c>
      <c r="J205" s="16" t="s">
        <v>31</v>
      </c>
      <c r="K205" s="16" t="s">
        <v>86</v>
      </c>
      <c r="L205" s="16" t="s">
        <v>12</v>
      </c>
      <c r="M205" s="16">
        <v>1</v>
      </c>
      <c r="N205" s="16" t="s">
        <v>12</v>
      </c>
      <c r="O205" s="17" t="s">
        <v>33</v>
      </c>
      <c r="R205" t="str">
        <f t="shared" si="19"/>
        <v>Racalmas Challenger CupGroup StageLea VasasPatrik Szatmari</v>
      </c>
      <c r="V205">
        <f t="shared" si="20"/>
        <v>1</v>
      </c>
      <c r="X205">
        <f t="shared" si="21"/>
        <v>1</v>
      </c>
      <c r="Y205">
        <f t="shared" si="18"/>
        <v>0</v>
      </c>
      <c r="AA205">
        <f t="shared" si="22"/>
        <v>0</v>
      </c>
      <c r="AB205">
        <f t="shared" si="23"/>
        <v>0</v>
      </c>
    </row>
    <row r="206" spans="1:28" x14ac:dyDescent="0.35">
      <c r="A206" s="25">
        <v>44296</v>
      </c>
      <c r="B206" s="16" t="s">
        <v>18</v>
      </c>
      <c r="C206" s="16" t="s">
        <v>25</v>
      </c>
      <c r="D206" s="16" t="s">
        <v>5</v>
      </c>
      <c r="E206" s="16" t="s">
        <v>57</v>
      </c>
      <c r="F206" s="16" t="s">
        <v>4</v>
      </c>
      <c r="G206" s="16" t="s">
        <v>52</v>
      </c>
      <c r="H206" s="16">
        <v>1</v>
      </c>
      <c r="I206" s="16">
        <v>11</v>
      </c>
      <c r="J206" s="16" t="s">
        <v>31</v>
      </c>
      <c r="K206" s="16" t="s">
        <v>86</v>
      </c>
      <c r="L206" s="16" t="s">
        <v>11</v>
      </c>
      <c r="M206" s="16" t="s">
        <v>39</v>
      </c>
      <c r="N206" s="16" t="s">
        <v>12</v>
      </c>
      <c r="O206" s="17" t="s">
        <v>33</v>
      </c>
      <c r="R206" t="str">
        <f t="shared" si="19"/>
        <v>Racalmas Challenger CupGroup StageLea VasasPatrik Szatmari</v>
      </c>
      <c r="V206">
        <f t="shared" si="20"/>
        <v>0</v>
      </c>
      <c r="X206">
        <f t="shared" si="21"/>
        <v>0</v>
      </c>
      <c r="Y206">
        <f t="shared" si="18"/>
        <v>0</v>
      </c>
      <c r="AA206">
        <f t="shared" si="22"/>
        <v>0</v>
      </c>
      <c r="AB206">
        <f t="shared" si="23"/>
        <v>0</v>
      </c>
    </row>
    <row r="207" spans="1:28" x14ac:dyDescent="0.35">
      <c r="A207" s="25">
        <v>44296</v>
      </c>
      <c r="B207" s="16" t="s">
        <v>18</v>
      </c>
      <c r="C207" s="16" t="s">
        <v>25</v>
      </c>
      <c r="D207" s="16" t="s">
        <v>5</v>
      </c>
      <c r="E207" s="16" t="s">
        <v>57</v>
      </c>
      <c r="F207" s="16" t="s">
        <v>4</v>
      </c>
      <c r="G207" s="16" t="s">
        <v>52</v>
      </c>
      <c r="H207" s="16">
        <v>1</v>
      </c>
      <c r="I207" s="16">
        <v>12</v>
      </c>
      <c r="J207" s="16" t="s">
        <v>31</v>
      </c>
      <c r="K207" s="16" t="s">
        <v>86</v>
      </c>
      <c r="L207" s="16" t="s">
        <v>11</v>
      </c>
      <c r="M207" s="16">
        <v>2</v>
      </c>
      <c r="N207" s="16" t="s">
        <v>12</v>
      </c>
      <c r="O207" s="17" t="s">
        <v>35</v>
      </c>
      <c r="R207" t="str">
        <f t="shared" si="19"/>
        <v>Racalmas Challenger CupGroup StageLea VasasPatrik Szatmari</v>
      </c>
      <c r="V207">
        <f t="shared" si="20"/>
        <v>0</v>
      </c>
      <c r="X207">
        <f t="shared" si="21"/>
        <v>0</v>
      </c>
      <c r="Y207">
        <f t="shared" si="18"/>
        <v>0</v>
      </c>
      <c r="AA207">
        <f t="shared" si="22"/>
        <v>0</v>
      </c>
      <c r="AB207">
        <f t="shared" si="23"/>
        <v>1</v>
      </c>
    </row>
    <row r="208" spans="1:28" x14ac:dyDescent="0.35">
      <c r="A208" s="25">
        <v>44296</v>
      </c>
      <c r="B208" s="16" t="s">
        <v>18</v>
      </c>
      <c r="C208" s="16" t="s">
        <v>25</v>
      </c>
      <c r="D208" s="16" t="s">
        <v>5</v>
      </c>
      <c r="E208" s="16" t="s">
        <v>57</v>
      </c>
      <c r="F208" s="16" t="s">
        <v>4</v>
      </c>
      <c r="G208" s="16" t="s">
        <v>52</v>
      </c>
      <c r="H208" s="16">
        <v>1</v>
      </c>
      <c r="I208" s="16">
        <v>13</v>
      </c>
      <c r="J208" s="16" t="s">
        <v>31</v>
      </c>
      <c r="K208" s="16" t="s">
        <v>86</v>
      </c>
      <c r="L208" s="16" t="s">
        <v>11</v>
      </c>
      <c r="M208" s="16">
        <v>1</v>
      </c>
      <c r="N208" s="16" t="s">
        <v>11</v>
      </c>
      <c r="O208" s="17" t="s">
        <v>35</v>
      </c>
      <c r="R208" t="str">
        <f t="shared" si="19"/>
        <v>Racalmas Challenger CupGroup StageLea VasasPatrik Szatmari</v>
      </c>
      <c r="V208">
        <f t="shared" si="20"/>
        <v>1</v>
      </c>
      <c r="X208">
        <f t="shared" si="21"/>
        <v>1</v>
      </c>
      <c r="Y208">
        <f t="shared" si="18"/>
        <v>0</v>
      </c>
      <c r="AA208">
        <f t="shared" si="22"/>
        <v>0</v>
      </c>
      <c r="AB208">
        <f t="shared" si="23"/>
        <v>0</v>
      </c>
    </row>
    <row r="209" spans="1:28" x14ac:dyDescent="0.35">
      <c r="A209" s="25">
        <v>44296</v>
      </c>
      <c r="B209" s="16" t="s">
        <v>18</v>
      </c>
      <c r="C209" s="16" t="s">
        <v>25</v>
      </c>
      <c r="D209" s="16" t="s">
        <v>5</v>
      </c>
      <c r="E209" s="16" t="s">
        <v>57</v>
      </c>
      <c r="F209" s="16" t="s">
        <v>4</v>
      </c>
      <c r="G209" s="16" t="s">
        <v>52</v>
      </c>
      <c r="H209" s="16">
        <v>1</v>
      </c>
      <c r="I209" s="16">
        <v>14</v>
      </c>
      <c r="J209" s="16" t="s">
        <v>31</v>
      </c>
      <c r="K209" s="16" t="s">
        <v>86</v>
      </c>
      <c r="L209" s="16" t="s">
        <v>11</v>
      </c>
      <c r="M209" s="16">
        <v>2</v>
      </c>
      <c r="N209" s="16" t="s">
        <v>12</v>
      </c>
      <c r="O209" s="17" t="s">
        <v>33</v>
      </c>
      <c r="R209" t="str">
        <f t="shared" si="19"/>
        <v>Racalmas Challenger CupGroup StageLea VasasPatrik Szatmari</v>
      </c>
      <c r="V209">
        <f t="shared" si="20"/>
        <v>0</v>
      </c>
      <c r="X209">
        <f t="shared" si="21"/>
        <v>0</v>
      </c>
      <c r="Y209">
        <f t="shared" si="18"/>
        <v>0</v>
      </c>
      <c r="AA209">
        <f t="shared" si="22"/>
        <v>0</v>
      </c>
      <c r="AB209">
        <f t="shared" si="23"/>
        <v>1</v>
      </c>
    </row>
    <row r="210" spans="1:28" x14ac:dyDescent="0.35">
      <c r="A210" s="25">
        <v>44296</v>
      </c>
      <c r="B210" s="16" t="s">
        <v>18</v>
      </c>
      <c r="C210" s="16" t="s">
        <v>25</v>
      </c>
      <c r="D210" s="16" t="s">
        <v>5</v>
      </c>
      <c r="E210" s="16" t="s">
        <v>57</v>
      </c>
      <c r="F210" s="16" t="s">
        <v>4</v>
      </c>
      <c r="G210" s="16" t="s">
        <v>52</v>
      </c>
      <c r="H210" s="16">
        <v>1</v>
      </c>
      <c r="I210" s="16">
        <v>15</v>
      </c>
      <c r="J210" s="16" t="s">
        <v>31</v>
      </c>
      <c r="K210" s="16" t="s">
        <v>86</v>
      </c>
      <c r="L210" s="16" t="s">
        <v>11</v>
      </c>
      <c r="M210" s="16">
        <v>2</v>
      </c>
      <c r="N210" s="16" t="s">
        <v>12</v>
      </c>
      <c r="O210" s="17" t="s">
        <v>34</v>
      </c>
      <c r="R210" t="str">
        <f t="shared" si="19"/>
        <v>Racalmas Challenger CupGroup StageLea VasasPatrik Szatmari</v>
      </c>
      <c r="V210">
        <f t="shared" si="20"/>
        <v>0</v>
      </c>
      <c r="X210">
        <f t="shared" si="21"/>
        <v>0</v>
      </c>
      <c r="Y210">
        <f t="shared" si="18"/>
        <v>0</v>
      </c>
      <c r="AA210">
        <f t="shared" si="22"/>
        <v>0</v>
      </c>
      <c r="AB210">
        <f t="shared" si="23"/>
        <v>1</v>
      </c>
    </row>
    <row r="211" spans="1:28" x14ac:dyDescent="0.35">
      <c r="A211" s="25">
        <v>44296</v>
      </c>
      <c r="B211" s="16" t="s">
        <v>18</v>
      </c>
      <c r="C211" s="16" t="s">
        <v>25</v>
      </c>
      <c r="D211" s="16" t="s">
        <v>5</v>
      </c>
      <c r="E211" s="16" t="s">
        <v>57</v>
      </c>
      <c r="F211" s="16" t="s">
        <v>4</v>
      </c>
      <c r="G211" s="16" t="s">
        <v>52</v>
      </c>
      <c r="H211" s="16">
        <v>1</v>
      </c>
      <c r="I211" s="16">
        <v>16</v>
      </c>
      <c r="J211" s="16" t="s">
        <v>31</v>
      </c>
      <c r="K211" s="16" t="s">
        <v>86</v>
      </c>
      <c r="L211" s="16" t="s">
        <v>12</v>
      </c>
      <c r="M211" s="16">
        <v>1</v>
      </c>
      <c r="N211" s="16" t="s">
        <v>12</v>
      </c>
      <c r="O211" s="17" t="s">
        <v>34</v>
      </c>
      <c r="R211" t="str">
        <f t="shared" si="19"/>
        <v>Racalmas Challenger CupGroup StageLea VasasPatrik Szatmari</v>
      </c>
      <c r="V211">
        <f t="shared" si="20"/>
        <v>1</v>
      </c>
      <c r="X211">
        <f t="shared" si="21"/>
        <v>1</v>
      </c>
      <c r="Y211">
        <f t="shared" si="18"/>
        <v>0</v>
      </c>
      <c r="AA211">
        <f t="shared" si="22"/>
        <v>0</v>
      </c>
      <c r="AB211">
        <f t="shared" si="23"/>
        <v>0</v>
      </c>
    </row>
    <row r="212" spans="1:28" x14ac:dyDescent="0.35">
      <c r="A212" s="25">
        <v>44296</v>
      </c>
      <c r="B212" s="16" t="s">
        <v>18</v>
      </c>
      <c r="C212" s="16" t="s">
        <v>25</v>
      </c>
      <c r="D212" s="16" t="s">
        <v>5</v>
      </c>
      <c r="E212" s="16" t="s">
        <v>57</v>
      </c>
      <c r="F212" s="16" t="s">
        <v>4</v>
      </c>
      <c r="G212" s="16" t="s">
        <v>52</v>
      </c>
      <c r="H212" s="16">
        <v>1</v>
      </c>
      <c r="I212" s="16">
        <v>17</v>
      </c>
      <c r="J212" s="16" t="s">
        <v>31</v>
      </c>
      <c r="K212" s="16" t="s">
        <v>86</v>
      </c>
      <c r="L212" s="16" t="s">
        <v>12</v>
      </c>
      <c r="M212" s="16">
        <v>1</v>
      </c>
      <c r="N212" s="16" t="s">
        <v>12</v>
      </c>
      <c r="O212" s="17" t="s">
        <v>33</v>
      </c>
      <c r="R212" t="str">
        <f t="shared" si="19"/>
        <v>Racalmas Challenger CupGroup StageLea VasasPatrik Szatmari</v>
      </c>
      <c r="V212">
        <f t="shared" si="20"/>
        <v>1</v>
      </c>
      <c r="X212">
        <f t="shared" si="21"/>
        <v>1</v>
      </c>
      <c r="Y212">
        <f t="shared" si="18"/>
        <v>0</v>
      </c>
      <c r="AA212">
        <f t="shared" si="22"/>
        <v>0</v>
      </c>
      <c r="AB212">
        <f t="shared" si="23"/>
        <v>0</v>
      </c>
    </row>
    <row r="213" spans="1:28" x14ac:dyDescent="0.35">
      <c r="A213" s="25">
        <v>44296</v>
      </c>
      <c r="B213" s="16" t="s">
        <v>18</v>
      </c>
      <c r="C213" s="16" t="s">
        <v>25</v>
      </c>
      <c r="D213" s="16" t="s">
        <v>5</v>
      </c>
      <c r="E213" s="16" t="s">
        <v>57</v>
      </c>
      <c r="F213" s="16" t="s">
        <v>4</v>
      </c>
      <c r="G213" s="16" t="s">
        <v>52</v>
      </c>
      <c r="H213" s="16">
        <v>1</v>
      </c>
      <c r="I213" s="16">
        <v>18</v>
      </c>
      <c r="J213" s="16" t="s">
        <v>31</v>
      </c>
      <c r="K213" s="16" t="s">
        <v>86</v>
      </c>
      <c r="L213" s="16" t="s">
        <v>12</v>
      </c>
      <c r="M213" s="16">
        <v>1</v>
      </c>
      <c r="N213" s="16" t="s">
        <v>12</v>
      </c>
      <c r="O213" s="17" t="s">
        <v>33</v>
      </c>
      <c r="R213" t="str">
        <f t="shared" si="19"/>
        <v>Racalmas Challenger CupGroup StageLea VasasPatrik Szatmari</v>
      </c>
      <c r="V213">
        <f t="shared" si="20"/>
        <v>1</v>
      </c>
      <c r="X213">
        <f t="shared" si="21"/>
        <v>1</v>
      </c>
      <c r="Y213">
        <f t="shared" si="18"/>
        <v>0</v>
      </c>
      <c r="AA213">
        <f t="shared" si="22"/>
        <v>0</v>
      </c>
      <c r="AB213">
        <f t="shared" si="23"/>
        <v>0</v>
      </c>
    </row>
    <row r="214" spans="1:28" x14ac:dyDescent="0.35">
      <c r="A214" s="25">
        <v>44296</v>
      </c>
      <c r="B214" s="16" t="s">
        <v>18</v>
      </c>
      <c r="C214" s="16" t="s">
        <v>25</v>
      </c>
      <c r="D214" s="16" t="s">
        <v>5</v>
      </c>
      <c r="E214" s="16" t="s">
        <v>57</v>
      </c>
      <c r="F214" s="16" t="s">
        <v>4</v>
      </c>
      <c r="G214" s="16" t="s">
        <v>52</v>
      </c>
      <c r="H214" s="16">
        <v>1</v>
      </c>
      <c r="I214" s="16">
        <v>19</v>
      </c>
      <c r="J214" s="16" t="s">
        <v>31</v>
      </c>
      <c r="K214" s="16" t="s">
        <v>86</v>
      </c>
      <c r="L214" s="16" t="s">
        <v>12</v>
      </c>
      <c r="M214" s="16">
        <v>2</v>
      </c>
      <c r="N214" s="16" t="s">
        <v>11</v>
      </c>
      <c r="O214" s="17" t="s">
        <v>35</v>
      </c>
      <c r="R214" t="str">
        <f t="shared" si="19"/>
        <v>Racalmas Challenger CupGroup StageLea VasasPatrik Szatmari</v>
      </c>
      <c r="V214">
        <f t="shared" si="20"/>
        <v>0</v>
      </c>
      <c r="X214">
        <f t="shared" si="21"/>
        <v>0</v>
      </c>
      <c r="Y214">
        <f t="shared" si="18"/>
        <v>0</v>
      </c>
      <c r="AA214">
        <f t="shared" si="22"/>
        <v>0</v>
      </c>
      <c r="AB214">
        <f t="shared" si="23"/>
        <v>1</v>
      </c>
    </row>
    <row r="215" spans="1:28" x14ac:dyDescent="0.35">
      <c r="A215" s="25">
        <v>44296</v>
      </c>
      <c r="B215" s="16" t="s">
        <v>18</v>
      </c>
      <c r="C215" s="16" t="s">
        <v>25</v>
      </c>
      <c r="D215" s="16" t="s">
        <v>5</v>
      </c>
      <c r="E215" s="16" t="s">
        <v>57</v>
      </c>
      <c r="F215" s="16" t="s">
        <v>4</v>
      </c>
      <c r="G215" s="16" t="s">
        <v>52</v>
      </c>
      <c r="H215" s="16">
        <v>1</v>
      </c>
      <c r="I215" s="16">
        <v>20</v>
      </c>
      <c r="J215" s="16" t="s">
        <v>31</v>
      </c>
      <c r="K215" s="16" t="s">
        <v>86</v>
      </c>
      <c r="L215" s="16" t="s">
        <v>11</v>
      </c>
      <c r="M215" s="16">
        <v>2</v>
      </c>
      <c r="N215" s="16" t="s">
        <v>40</v>
      </c>
      <c r="O215" s="17" t="s">
        <v>40</v>
      </c>
      <c r="R215" t="str">
        <f t="shared" si="19"/>
        <v>Racalmas Challenger CupGroup StageLea VasasPatrik Szatmari</v>
      </c>
      <c r="V215">
        <f t="shared" si="20"/>
        <v>0</v>
      </c>
      <c r="X215">
        <f t="shared" si="21"/>
        <v>0</v>
      </c>
      <c r="Y215">
        <f t="shared" si="18"/>
        <v>0</v>
      </c>
      <c r="AA215">
        <f t="shared" si="22"/>
        <v>0</v>
      </c>
      <c r="AB215">
        <f t="shared" si="23"/>
        <v>0</v>
      </c>
    </row>
    <row r="216" spans="1:28" x14ac:dyDescent="0.35">
      <c r="A216" s="25">
        <v>44296</v>
      </c>
      <c r="B216" s="16" t="s">
        <v>18</v>
      </c>
      <c r="C216" s="16" t="s">
        <v>25</v>
      </c>
      <c r="D216" s="16" t="s">
        <v>5</v>
      </c>
      <c r="E216" s="16" t="s">
        <v>57</v>
      </c>
      <c r="F216" s="16" t="s">
        <v>4</v>
      </c>
      <c r="G216" s="16" t="s">
        <v>52</v>
      </c>
      <c r="H216" s="16">
        <v>1</v>
      </c>
      <c r="I216" s="16">
        <v>21</v>
      </c>
      <c r="J216" s="16" t="s">
        <v>31</v>
      </c>
      <c r="K216" s="16" t="s">
        <v>86</v>
      </c>
      <c r="L216" s="16" t="s">
        <v>11</v>
      </c>
      <c r="M216" s="16">
        <v>1</v>
      </c>
      <c r="N216" s="16" t="s">
        <v>11</v>
      </c>
      <c r="O216" s="17" t="s">
        <v>33</v>
      </c>
      <c r="R216" t="str">
        <f t="shared" si="19"/>
        <v>Racalmas Challenger CupGroup StageLea VasasPatrik Szatmari</v>
      </c>
      <c r="V216">
        <f t="shared" si="20"/>
        <v>1</v>
      </c>
      <c r="X216">
        <f t="shared" si="21"/>
        <v>1</v>
      </c>
      <c r="Y216">
        <f t="shared" si="18"/>
        <v>0</v>
      </c>
      <c r="AA216">
        <f t="shared" si="22"/>
        <v>0</v>
      </c>
      <c r="AB216">
        <f t="shared" si="23"/>
        <v>0</v>
      </c>
    </row>
    <row r="217" spans="1:28" x14ac:dyDescent="0.35">
      <c r="A217" s="25">
        <v>44296</v>
      </c>
      <c r="B217" s="16" t="s">
        <v>18</v>
      </c>
      <c r="C217" s="16" t="s">
        <v>25</v>
      </c>
      <c r="D217" s="16" t="s">
        <v>5</v>
      </c>
      <c r="E217" s="16" t="s">
        <v>57</v>
      </c>
      <c r="F217" s="16" t="s">
        <v>4</v>
      </c>
      <c r="G217" s="16" t="s">
        <v>52</v>
      </c>
      <c r="H217" s="16">
        <v>1</v>
      </c>
      <c r="I217" s="16">
        <v>22</v>
      </c>
      <c r="J217" s="16" t="s">
        <v>31</v>
      </c>
      <c r="K217" s="16" t="s">
        <v>86</v>
      </c>
      <c r="L217" s="16" t="s">
        <v>11</v>
      </c>
      <c r="M217" s="16">
        <v>2</v>
      </c>
      <c r="N217" s="16" t="s">
        <v>12</v>
      </c>
      <c r="O217" s="17" t="s">
        <v>34</v>
      </c>
      <c r="R217" t="str">
        <f t="shared" si="19"/>
        <v>Racalmas Challenger CupGroup StageLea VasasPatrik Szatmari</v>
      </c>
      <c r="V217">
        <f t="shared" si="20"/>
        <v>0</v>
      </c>
      <c r="X217">
        <f t="shared" si="21"/>
        <v>0</v>
      </c>
      <c r="Y217">
        <f t="shared" si="18"/>
        <v>0</v>
      </c>
      <c r="AA217">
        <f t="shared" si="22"/>
        <v>0</v>
      </c>
      <c r="AB217">
        <f t="shared" si="23"/>
        <v>1</v>
      </c>
    </row>
    <row r="218" spans="1:28" x14ac:dyDescent="0.35">
      <c r="A218" s="25">
        <v>44296</v>
      </c>
      <c r="B218" s="16" t="s">
        <v>18</v>
      </c>
      <c r="C218" s="16" t="s">
        <v>25</v>
      </c>
      <c r="D218" s="16" t="s">
        <v>5</v>
      </c>
      <c r="E218" s="16" t="s">
        <v>57</v>
      </c>
      <c r="F218" s="16" t="s">
        <v>4</v>
      </c>
      <c r="G218" s="16" t="s">
        <v>52</v>
      </c>
      <c r="H218" s="16">
        <v>1</v>
      </c>
      <c r="I218" s="16">
        <v>23</v>
      </c>
      <c r="J218" s="16" t="s">
        <v>31</v>
      </c>
      <c r="K218" s="16" t="s">
        <v>86</v>
      </c>
      <c r="L218" s="16" t="s">
        <v>11</v>
      </c>
      <c r="M218" s="16">
        <v>2</v>
      </c>
      <c r="N218" s="16" t="s">
        <v>11</v>
      </c>
      <c r="O218" s="17" t="s">
        <v>33</v>
      </c>
      <c r="R218" t="str">
        <f t="shared" si="19"/>
        <v>Racalmas Challenger CupGroup StageLea VasasPatrik Szatmari</v>
      </c>
      <c r="V218">
        <f t="shared" si="20"/>
        <v>1</v>
      </c>
      <c r="X218">
        <f t="shared" si="21"/>
        <v>0</v>
      </c>
      <c r="Y218">
        <f t="shared" si="18"/>
        <v>0</v>
      </c>
      <c r="AA218">
        <f t="shared" si="22"/>
        <v>1</v>
      </c>
      <c r="AB218">
        <f t="shared" si="23"/>
        <v>0</v>
      </c>
    </row>
    <row r="219" spans="1:28" x14ac:dyDescent="0.35">
      <c r="A219" s="25">
        <v>44296</v>
      </c>
      <c r="B219" s="16" t="s">
        <v>18</v>
      </c>
      <c r="C219" s="16" t="s">
        <v>25</v>
      </c>
      <c r="D219" s="16" t="s">
        <v>5</v>
      </c>
      <c r="E219" s="16" t="s">
        <v>57</v>
      </c>
      <c r="F219" s="16" t="s">
        <v>4</v>
      </c>
      <c r="G219" s="16" t="s">
        <v>52</v>
      </c>
      <c r="H219" s="16">
        <v>1</v>
      </c>
      <c r="I219" s="16">
        <v>24</v>
      </c>
      <c r="J219" s="16" t="s">
        <v>31</v>
      </c>
      <c r="K219" s="16" t="s">
        <v>86</v>
      </c>
      <c r="L219" s="16" t="s">
        <v>11</v>
      </c>
      <c r="M219" s="16">
        <v>2</v>
      </c>
      <c r="N219" s="16" t="s">
        <v>12</v>
      </c>
      <c r="O219" s="17" t="s">
        <v>33</v>
      </c>
      <c r="R219" t="str">
        <f t="shared" si="19"/>
        <v>Racalmas Challenger CupGroup StageLea VasasPatrik Szatmari</v>
      </c>
      <c r="V219">
        <f t="shared" si="20"/>
        <v>0</v>
      </c>
      <c r="X219">
        <f t="shared" si="21"/>
        <v>0</v>
      </c>
      <c r="Y219">
        <f t="shared" si="18"/>
        <v>0</v>
      </c>
      <c r="AA219">
        <f t="shared" si="22"/>
        <v>0</v>
      </c>
      <c r="AB219">
        <f t="shared" si="23"/>
        <v>1</v>
      </c>
    </row>
    <row r="220" spans="1:28" x14ac:dyDescent="0.35">
      <c r="A220" s="25">
        <v>44296</v>
      </c>
      <c r="B220" s="16" t="s">
        <v>18</v>
      </c>
      <c r="C220" s="16" t="s">
        <v>25</v>
      </c>
      <c r="D220" s="16" t="s">
        <v>5</v>
      </c>
      <c r="E220" s="16" t="s">
        <v>57</v>
      </c>
      <c r="F220" s="16" t="s">
        <v>4</v>
      </c>
      <c r="G220" s="16" t="s">
        <v>52</v>
      </c>
      <c r="H220" s="16">
        <v>1</v>
      </c>
      <c r="I220" s="16">
        <v>25</v>
      </c>
      <c r="J220" s="16" t="s">
        <v>31</v>
      </c>
      <c r="K220" s="16" t="s">
        <v>86</v>
      </c>
      <c r="L220" s="16" t="s">
        <v>12</v>
      </c>
      <c r="M220" s="16">
        <v>1</v>
      </c>
      <c r="N220" s="16" t="s">
        <v>12</v>
      </c>
      <c r="O220" s="17" t="s">
        <v>33</v>
      </c>
      <c r="R220" t="str">
        <f t="shared" si="19"/>
        <v>Racalmas Challenger CupGroup StageLea VasasPatrik Szatmari</v>
      </c>
      <c r="V220">
        <f t="shared" si="20"/>
        <v>1</v>
      </c>
      <c r="X220">
        <f t="shared" si="21"/>
        <v>1</v>
      </c>
      <c r="Y220">
        <f t="shared" si="18"/>
        <v>0</v>
      </c>
      <c r="AA220">
        <f t="shared" si="22"/>
        <v>0</v>
      </c>
      <c r="AB220">
        <f t="shared" si="23"/>
        <v>0</v>
      </c>
    </row>
    <row r="221" spans="1:28" x14ac:dyDescent="0.35">
      <c r="A221" s="25">
        <v>44296</v>
      </c>
      <c r="B221" s="16" t="s">
        <v>18</v>
      </c>
      <c r="C221" s="16" t="s">
        <v>25</v>
      </c>
      <c r="D221" s="16" t="s">
        <v>5</v>
      </c>
      <c r="E221" s="16" t="s">
        <v>57</v>
      </c>
      <c r="F221" s="16" t="s">
        <v>4</v>
      </c>
      <c r="G221" s="16" t="s">
        <v>52</v>
      </c>
      <c r="H221" s="16">
        <v>2</v>
      </c>
      <c r="I221" s="16">
        <v>26</v>
      </c>
      <c r="J221" s="16" t="s">
        <v>31</v>
      </c>
      <c r="K221" s="16" t="s">
        <v>86</v>
      </c>
      <c r="L221" s="16" t="s">
        <v>12</v>
      </c>
      <c r="M221" s="16">
        <v>1</v>
      </c>
      <c r="N221" s="16" t="s">
        <v>12</v>
      </c>
      <c r="O221" s="17" t="s">
        <v>35</v>
      </c>
      <c r="R221" t="str">
        <f t="shared" si="19"/>
        <v>Racalmas Challenger CupGroup StageLea VasasPatrik Szatmari</v>
      </c>
      <c r="V221">
        <f t="shared" si="20"/>
        <v>1</v>
      </c>
      <c r="X221">
        <f t="shared" si="21"/>
        <v>1</v>
      </c>
      <c r="Y221">
        <f t="shared" si="18"/>
        <v>0</v>
      </c>
      <c r="AA221">
        <f t="shared" si="22"/>
        <v>0</v>
      </c>
      <c r="AB221">
        <f t="shared" si="23"/>
        <v>0</v>
      </c>
    </row>
    <row r="222" spans="1:28" x14ac:dyDescent="0.35">
      <c r="A222" s="25">
        <v>44296</v>
      </c>
      <c r="B222" s="16" t="s">
        <v>18</v>
      </c>
      <c r="C222" s="16" t="s">
        <v>25</v>
      </c>
      <c r="D222" s="16" t="s">
        <v>5</v>
      </c>
      <c r="E222" s="16" t="s">
        <v>57</v>
      </c>
      <c r="F222" s="16" t="s">
        <v>4</v>
      </c>
      <c r="G222" s="16" t="s">
        <v>52</v>
      </c>
      <c r="H222" s="16">
        <v>2</v>
      </c>
      <c r="I222" s="16">
        <v>27</v>
      </c>
      <c r="J222" s="16" t="s">
        <v>31</v>
      </c>
      <c r="K222" s="16" t="s">
        <v>86</v>
      </c>
      <c r="L222" s="16" t="s">
        <v>12</v>
      </c>
      <c r="M222" s="16">
        <v>1</v>
      </c>
      <c r="N222" s="16" t="s">
        <v>11</v>
      </c>
      <c r="O222" s="17" t="s">
        <v>33</v>
      </c>
      <c r="R222" t="str">
        <f t="shared" si="19"/>
        <v>Racalmas Challenger CupGroup StageLea VasasPatrik Szatmari</v>
      </c>
      <c r="V222">
        <f t="shared" si="20"/>
        <v>0</v>
      </c>
      <c r="X222">
        <f t="shared" si="21"/>
        <v>0</v>
      </c>
      <c r="Y222">
        <f t="shared" si="18"/>
        <v>1</v>
      </c>
      <c r="AA222">
        <f t="shared" si="22"/>
        <v>0</v>
      </c>
      <c r="AB222">
        <f t="shared" si="23"/>
        <v>0</v>
      </c>
    </row>
    <row r="223" spans="1:28" x14ac:dyDescent="0.35">
      <c r="A223" s="25">
        <v>44296</v>
      </c>
      <c r="B223" s="16" t="s">
        <v>18</v>
      </c>
      <c r="C223" s="16" t="s">
        <v>25</v>
      </c>
      <c r="D223" s="16" t="s">
        <v>5</v>
      </c>
      <c r="E223" s="16" t="s">
        <v>57</v>
      </c>
      <c r="F223" s="16" t="s">
        <v>4</v>
      </c>
      <c r="G223" s="16" t="s">
        <v>52</v>
      </c>
      <c r="H223" s="16">
        <v>2</v>
      </c>
      <c r="I223" s="16">
        <v>28</v>
      </c>
      <c r="J223" s="16" t="s">
        <v>31</v>
      </c>
      <c r="K223" s="16" t="s">
        <v>86</v>
      </c>
      <c r="L223" s="16" t="s">
        <v>12</v>
      </c>
      <c r="M223" s="16" t="s">
        <v>39</v>
      </c>
      <c r="N223" s="16" t="s">
        <v>11</v>
      </c>
      <c r="O223" s="17" t="s">
        <v>33</v>
      </c>
      <c r="R223" t="str">
        <f t="shared" si="19"/>
        <v>Racalmas Challenger CupGroup StageLea VasasPatrik Szatmari</v>
      </c>
      <c r="V223">
        <f t="shared" si="20"/>
        <v>0</v>
      </c>
      <c r="X223">
        <f t="shared" si="21"/>
        <v>0</v>
      </c>
      <c r="Y223">
        <f t="shared" si="18"/>
        <v>0</v>
      </c>
      <c r="AA223">
        <f t="shared" si="22"/>
        <v>0</v>
      </c>
      <c r="AB223">
        <f t="shared" si="23"/>
        <v>0</v>
      </c>
    </row>
    <row r="224" spans="1:28" x14ac:dyDescent="0.35">
      <c r="A224" s="25">
        <v>44296</v>
      </c>
      <c r="B224" s="16" t="s">
        <v>18</v>
      </c>
      <c r="C224" s="16" t="s">
        <v>25</v>
      </c>
      <c r="D224" s="16" t="s">
        <v>5</v>
      </c>
      <c r="E224" s="16" t="s">
        <v>57</v>
      </c>
      <c r="F224" s="16" t="s">
        <v>4</v>
      </c>
      <c r="G224" s="16" t="s">
        <v>52</v>
      </c>
      <c r="H224" s="16">
        <v>2</v>
      </c>
      <c r="I224" s="16">
        <v>29</v>
      </c>
      <c r="J224" s="16" t="s">
        <v>31</v>
      </c>
      <c r="K224" s="16" t="s">
        <v>86</v>
      </c>
      <c r="L224" s="16" t="s">
        <v>12</v>
      </c>
      <c r="M224" s="16">
        <v>1</v>
      </c>
      <c r="N224" s="16" t="s">
        <v>12</v>
      </c>
      <c r="O224" s="17" t="s">
        <v>34</v>
      </c>
      <c r="R224" t="str">
        <f t="shared" si="19"/>
        <v>Racalmas Challenger CupGroup StageLea VasasPatrik Szatmari</v>
      </c>
      <c r="V224">
        <f t="shared" si="20"/>
        <v>1</v>
      </c>
      <c r="X224">
        <f t="shared" si="21"/>
        <v>1</v>
      </c>
      <c r="Y224">
        <f t="shared" si="18"/>
        <v>0</v>
      </c>
      <c r="AA224">
        <f t="shared" si="22"/>
        <v>0</v>
      </c>
      <c r="AB224">
        <f t="shared" si="23"/>
        <v>0</v>
      </c>
    </row>
    <row r="225" spans="1:28" x14ac:dyDescent="0.35">
      <c r="A225" s="25">
        <v>44296</v>
      </c>
      <c r="B225" s="16" t="s">
        <v>18</v>
      </c>
      <c r="C225" s="16" t="s">
        <v>25</v>
      </c>
      <c r="D225" s="16" t="s">
        <v>5</v>
      </c>
      <c r="E225" s="16" t="s">
        <v>57</v>
      </c>
      <c r="F225" s="16" t="s">
        <v>4</v>
      </c>
      <c r="G225" s="16" t="s">
        <v>52</v>
      </c>
      <c r="H225" s="16">
        <v>2</v>
      </c>
      <c r="I225" s="16">
        <v>30</v>
      </c>
      <c r="J225" s="16" t="s">
        <v>31</v>
      </c>
      <c r="K225" s="16" t="s">
        <v>86</v>
      </c>
      <c r="L225" s="16" t="s">
        <v>11</v>
      </c>
      <c r="M225" s="16">
        <v>1</v>
      </c>
      <c r="N225" s="16" t="s">
        <v>11</v>
      </c>
      <c r="O225" s="17" t="s">
        <v>35</v>
      </c>
      <c r="R225" t="str">
        <f t="shared" si="19"/>
        <v>Racalmas Challenger CupGroup StageLea VasasPatrik Szatmari</v>
      </c>
      <c r="V225">
        <f t="shared" si="20"/>
        <v>1</v>
      </c>
      <c r="X225">
        <f t="shared" si="21"/>
        <v>1</v>
      </c>
      <c r="Y225">
        <f t="shared" si="18"/>
        <v>0</v>
      </c>
      <c r="AA225">
        <f t="shared" si="22"/>
        <v>0</v>
      </c>
      <c r="AB225">
        <f t="shared" si="23"/>
        <v>0</v>
      </c>
    </row>
    <row r="226" spans="1:28" x14ac:dyDescent="0.35">
      <c r="A226" s="25">
        <v>44296</v>
      </c>
      <c r="B226" s="16" t="s">
        <v>18</v>
      </c>
      <c r="C226" s="16" t="s">
        <v>25</v>
      </c>
      <c r="D226" s="16" t="s">
        <v>5</v>
      </c>
      <c r="E226" s="16" t="s">
        <v>57</v>
      </c>
      <c r="F226" s="16" t="s">
        <v>4</v>
      </c>
      <c r="G226" s="16" t="s">
        <v>52</v>
      </c>
      <c r="H226" s="16">
        <v>2</v>
      </c>
      <c r="I226" s="16">
        <v>31</v>
      </c>
      <c r="J226" s="16" t="s">
        <v>31</v>
      </c>
      <c r="K226" s="16" t="s">
        <v>86</v>
      </c>
      <c r="L226" s="16" t="s">
        <v>11</v>
      </c>
      <c r="M226" s="16">
        <v>2</v>
      </c>
      <c r="N226" s="16" t="s">
        <v>11</v>
      </c>
      <c r="O226" s="17" t="s">
        <v>34</v>
      </c>
      <c r="R226" t="str">
        <f t="shared" si="19"/>
        <v>Racalmas Challenger CupGroup StageLea VasasPatrik Szatmari</v>
      </c>
      <c r="V226">
        <f t="shared" si="20"/>
        <v>1</v>
      </c>
      <c r="X226">
        <f t="shared" si="21"/>
        <v>0</v>
      </c>
      <c r="Y226">
        <f t="shared" si="18"/>
        <v>0</v>
      </c>
      <c r="AA226">
        <f t="shared" si="22"/>
        <v>1</v>
      </c>
      <c r="AB226">
        <f t="shared" si="23"/>
        <v>0</v>
      </c>
    </row>
    <row r="227" spans="1:28" x14ac:dyDescent="0.35">
      <c r="A227" s="25">
        <v>44296</v>
      </c>
      <c r="B227" s="16" t="s">
        <v>18</v>
      </c>
      <c r="C227" s="16" t="s">
        <v>25</v>
      </c>
      <c r="D227" s="16" t="s">
        <v>5</v>
      </c>
      <c r="E227" s="16" t="s">
        <v>57</v>
      </c>
      <c r="F227" s="16" t="s">
        <v>4</v>
      </c>
      <c r="G227" s="16" t="s">
        <v>52</v>
      </c>
      <c r="H227" s="16">
        <v>2</v>
      </c>
      <c r="I227" s="16">
        <v>32</v>
      </c>
      <c r="J227" s="16" t="s">
        <v>31</v>
      </c>
      <c r="K227" s="16" t="s">
        <v>86</v>
      </c>
      <c r="L227" s="16" t="s">
        <v>11</v>
      </c>
      <c r="M227" s="16">
        <v>2</v>
      </c>
      <c r="N227" s="16" t="s">
        <v>12</v>
      </c>
      <c r="O227" s="17" t="s">
        <v>33</v>
      </c>
      <c r="R227" t="str">
        <f t="shared" si="19"/>
        <v>Racalmas Challenger CupGroup StageLea VasasPatrik Szatmari</v>
      </c>
      <c r="V227">
        <f t="shared" si="20"/>
        <v>0</v>
      </c>
      <c r="X227">
        <f t="shared" si="21"/>
        <v>0</v>
      </c>
      <c r="Y227">
        <f t="shared" si="18"/>
        <v>0</v>
      </c>
      <c r="AA227">
        <f t="shared" si="22"/>
        <v>0</v>
      </c>
      <c r="AB227">
        <f t="shared" si="23"/>
        <v>1</v>
      </c>
    </row>
    <row r="228" spans="1:28" x14ac:dyDescent="0.35">
      <c r="A228" s="25">
        <v>44296</v>
      </c>
      <c r="B228" s="16" t="s">
        <v>18</v>
      </c>
      <c r="C228" s="16" t="s">
        <v>25</v>
      </c>
      <c r="D228" s="16" t="s">
        <v>5</v>
      </c>
      <c r="E228" s="16" t="s">
        <v>57</v>
      </c>
      <c r="F228" s="16" t="s">
        <v>4</v>
      </c>
      <c r="G228" s="16" t="s">
        <v>52</v>
      </c>
      <c r="H228" s="16">
        <v>2</v>
      </c>
      <c r="I228" s="16">
        <v>33</v>
      </c>
      <c r="J228" s="16" t="s">
        <v>31</v>
      </c>
      <c r="K228" s="16" t="s">
        <v>86</v>
      </c>
      <c r="L228" s="16" t="s">
        <v>11</v>
      </c>
      <c r="M228" s="16">
        <v>1</v>
      </c>
      <c r="N228" s="16" t="s">
        <v>12</v>
      </c>
      <c r="O228" s="17" t="s">
        <v>33</v>
      </c>
      <c r="R228" t="str">
        <f t="shared" si="19"/>
        <v>Racalmas Challenger CupGroup StageLea VasasPatrik Szatmari</v>
      </c>
      <c r="V228">
        <f t="shared" si="20"/>
        <v>0</v>
      </c>
      <c r="X228">
        <f t="shared" si="21"/>
        <v>0</v>
      </c>
      <c r="Y228">
        <f t="shared" si="18"/>
        <v>1</v>
      </c>
      <c r="AA228">
        <f t="shared" si="22"/>
        <v>0</v>
      </c>
      <c r="AB228">
        <f t="shared" si="23"/>
        <v>0</v>
      </c>
    </row>
    <row r="229" spans="1:28" x14ac:dyDescent="0.35">
      <c r="A229" s="25">
        <v>44296</v>
      </c>
      <c r="B229" s="16" t="s">
        <v>18</v>
      </c>
      <c r="C229" s="16" t="s">
        <v>25</v>
      </c>
      <c r="D229" s="16" t="s">
        <v>5</v>
      </c>
      <c r="E229" s="16" t="s">
        <v>57</v>
      </c>
      <c r="F229" s="16" t="s">
        <v>4</v>
      </c>
      <c r="G229" s="16" t="s">
        <v>52</v>
      </c>
      <c r="H229" s="16">
        <v>2</v>
      </c>
      <c r="I229" s="16">
        <v>34</v>
      </c>
      <c r="J229" s="16" t="s">
        <v>31</v>
      </c>
      <c r="K229" s="16" t="s">
        <v>86</v>
      </c>
      <c r="L229" s="16" t="s">
        <v>12</v>
      </c>
      <c r="M229" s="16">
        <v>2</v>
      </c>
      <c r="N229" s="16" t="s">
        <v>12</v>
      </c>
      <c r="O229" s="17" t="s">
        <v>33</v>
      </c>
      <c r="R229" t="str">
        <f t="shared" si="19"/>
        <v>Racalmas Challenger CupGroup StageLea VasasPatrik Szatmari</v>
      </c>
      <c r="V229">
        <f t="shared" si="20"/>
        <v>1</v>
      </c>
      <c r="X229">
        <f t="shared" si="21"/>
        <v>0</v>
      </c>
      <c r="Y229">
        <f t="shared" si="18"/>
        <v>0</v>
      </c>
      <c r="AA229">
        <f t="shared" si="22"/>
        <v>1</v>
      </c>
      <c r="AB229">
        <f t="shared" si="23"/>
        <v>0</v>
      </c>
    </row>
    <row r="230" spans="1:28" x14ac:dyDescent="0.35">
      <c r="A230" s="25">
        <v>44296</v>
      </c>
      <c r="B230" s="16" t="s">
        <v>18</v>
      </c>
      <c r="C230" s="16" t="s">
        <v>25</v>
      </c>
      <c r="D230" s="16" t="s">
        <v>5</v>
      </c>
      <c r="E230" s="16" t="s">
        <v>57</v>
      </c>
      <c r="F230" s="16" t="s">
        <v>4</v>
      </c>
      <c r="G230" s="16" t="s">
        <v>52</v>
      </c>
      <c r="H230" s="16">
        <v>2</v>
      </c>
      <c r="I230" s="16">
        <v>35</v>
      </c>
      <c r="J230" s="16" t="s">
        <v>31</v>
      </c>
      <c r="K230" s="16" t="s">
        <v>86</v>
      </c>
      <c r="L230" s="16" t="s">
        <v>12</v>
      </c>
      <c r="M230" s="16">
        <v>1</v>
      </c>
      <c r="N230" s="16" t="s">
        <v>12</v>
      </c>
      <c r="O230" s="17" t="s">
        <v>34</v>
      </c>
      <c r="R230" t="str">
        <f t="shared" si="19"/>
        <v>Racalmas Challenger CupGroup StageLea VasasPatrik Szatmari</v>
      </c>
      <c r="V230">
        <f t="shared" si="20"/>
        <v>1</v>
      </c>
      <c r="X230">
        <f t="shared" si="21"/>
        <v>1</v>
      </c>
      <c r="Y230">
        <f t="shared" si="18"/>
        <v>0</v>
      </c>
      <c r="AA230">
        <f t="shared" si="22"/>
        <v>0</v>
      </c>
      <c r="AB230">
        <f t="shared" si="23"/>
        <v>0</v>
      </c>
    </row>
    <row r="231" spans="1:28" x14ac:dyDescent="0.35">
      <c r="A231" s="25">
        <v>44296</v>
      </c>
      <c r="B231" s="16" t="s">
        <v>18</v>
      </c>
      <c r="C231" s="16" t="s">
        <v>25</v>
      </c>
      <c r="D231" s="16" t="s">
        <v>5</v>
      </c>
      <c r="E231" s="16" t="s">
        <v>57</v>
      </c>
      <c r="F231" s="16" t="s">
        <v>4</v>
      </c>
      <c r="G231" s="16" t="s">
        <v>52</v>
      </c>
      <c r="H231" s="16">
        <v>2</v>
      </c>
      <c r="I231" s="16">
        <v>36</v>
      </c>
      <c r="J231" s="16" t="s">
        <v>31</v>
      </c>
      <c r="K231" s="16" t="s">
        <v>86</v>
      </c>
      <c r="L231" s="16" t="s">
        <v>12</v>
      </c>
      <c r="M231" s="16">
        <v>2</v>
      </c>
      <c r="N231" s="16" t="s">
        <v>12</v>
      </c>
      <c r="O231" s="17" t="s">
        <v>33</v>
      </c>
      <c r="R231" t="str">
        <f t="shared" si="19"/>
        <v>Racalmas Challenger CupGroup StageLea VasasPatrik Szatmari</v>
      </c>
      <c r="V231">
        <f t="shared" si="20"/>
        <v>1</v>
      </c>
      <c r="X231">
        <f t="shared" si="21"/>
        <v>0</v>
      </c>
      <c r="Y231">
        <f t="shared" si="18"/>
        <v>0</v>
      </c>
      <c r="AA231">
        <f t="shared" si="22"/>
        <v>1</v>
      </c>
      <c r="AB231">
        <f t="shared" si="23"/>
        <v>0</v>
      </c>
    </row>
    <row r="232" spans="1:28" x14ac:dyDescent="0.35">
      <c r="A232" s="25">
        <v>44296</v>
      </c>
      <c r="B232" s="16" t="s">
        <v>18</v>
      </c>
      <c r="C232" s="16" t="s">
        <v>25</v>
      </c>
      <c r="D232" s="16" t="s">
        <v>5</v>
      </c>
      <c r="E232" s="16" t="s">
        <v>57</v>
      </c>
      <c r="F232" s="16" t="s">
        <v>4</v>
      </c>
      <c r="G232" s="16" t="s">
        <v>52</v>
      </c>
      <c r="H232" s="16">
        <v>2</v>
      </c>
      <c r="I232" s="16">
        <v>37</v>
      </c>
      <c r="J232" s="16" t="s">
        <v>31</v>
      </c>
      <c r="K232" s="16" t="s">
        <v>86</v>
      </c>
      <c r="L232" s="16" t="s">
        <v>11</v>
      </c>
      <c r="M232" s="16">
        <v>2</v>
      </c>
      <c r="N232" s="16" t="s">
        <v>12</v>
      </c>
      <c r="O232" s="17" t="s">
        <v>34</v>
      </c>
      <c r="R232" t="str">
        <f t="shared" si="19"/>
        <v>Racalmas Challenger CupGroup StageLea VasasPatrik Szatmari</v>
      </c>
      <c r="V232">
        <f t="shared" si="20"/>
        <v>0</v>
      </c>
      <c r="X232">
        <f t="shared" si="21"/>
        <v>0</v>
      </c>
      <c r="Y232">
        <f t="shared" si="18"/>
        <v>0</v>
      </c>
      <c r="AA232">
        <f t="shared" si="22"/>
        <v>0</v>
      </c>
      <c r="AB232">
        <f t="shared" si="23"/>
        <v>1</v>
      </c>
    </row>
    <row r="233" spans="1:28" x14ac:dyDescent="0.35">
      <c r="A233" s="25">
        <v>44296</v>
      </c>
      <c r="B233" s="16" t="s">
        <v>18</v>
      </c>
      <c r="C233" s="16" t="s">
        <v>25</v>
      </c>
      <c r="D233" s="16" t="s">
        <v>5</v>
      </c>
      <c r="E233" s="16" t="s">
        <v>57</v>
      </c>
      <c r="F233" s="16" t="s">
        <v>4</v>
      </c>
      <c r="G233" s="16" t="s">
        <v>52</v>
      </c>
      <c r="H233" s="16">
        <v>2</v>
      </c>
      <c r="I233" s="16">
        <v>38</v>
      </c>
      <c r="J233" s="16" t="s">
        <v>31</v>
      </c>
      <c r="K233" s="16" t="s">
        <v>86</v>
      </c>
      <c r="L233" s="16" t="s">
        <v>11</v>
      </c>
      <c r="M233" s="16" t="s">
        <v>39</v>
      </c>
      <c r="N233" s="16" t="s">
        <v>12</v>
      </c>
      <c r="O233" s="17" t="s">
        <v>33</v>
      </c>
      <c r="R233" t="str">
        <f t="shared" si="19"/>
        <v>Racalmas Challenger CupGroup StageLea VasasPatrik Szatmari</v>
      </c>
      <c r="V233">
        <f t="shared" si="20"/>
        <v>0</v>
      </c>
      <c r="X233">
        <f t="shared" si="21"/>
        <v>0</v>
      </c>
      <c r="Y233">
        <f t="shared" si="18"/>
        <v>0</v>
      </c>
      <c r="AA233">
        <f t="shared" si="22"/>
        <v>0</v>
      </c>
      <c r="AB233">
        <f t="shared" si="23"/>
        <v>0</v>
      </c>
    </row>
    <row r="234" spans="1:28" x14ac:dyDescent="0.35">
      <c r="A234" s="25">
        <v>44296</v>
      </c>
      <c r="B234" s="16" t="s">
        <v>18</v>
      </c>
      <c r="C234" s="16" t="s">
        <v>25</v>
      </c>
      <c r="D234" s="16" t="s">
        <v>5</v>
      </c>
      <c r="E234" s="16" t="s">
        <v>57</v>
      </c>
      <c r="F234" s="16" t="s">
        <v>4</v>
      </c>
      <c r="G234" s="16" t="s">
        <v>52</v>
      </c>
      <c r="H234" s="16">
        <v>2</v>
      </c>
      <c r="I234" s="16">
        <v>39</v>
      </c>
      <c r="J234" s="16" t="s">
        <v>31</v>
      </c>
      <c r="K234" s="16" t="s">
        <v>86</v>
      </c>
      <c r="L234" s="16" t="s">
        <v>11</v>
      </c>
      <c r="M234" s="16">
        <v>1</v>
      </c>
      <c r="N234" s="16" t="s">
        <v>12</v>
      </c>
      <c r="O234" s="17" t="s">
        <v>34</v>
      </c>
      <c r="R234" t="str">
        <f t="shared" si="19"/>
        <v>Racalmas Challenger CupGroup StageLea VasasPatrik Szatmari</v>
      </c>
      <c r="V234">
        <f t="shared" si="20"/>
        <v>0</v>
      </c>
      <c r="X234">
        <f t="shared" si="21"/>
        <v>0</v>
      </c>
      <c r="Y234">
        <f t="shared" si="18"/>
        <v>1</v>
      </c>
      <c r="AA234">
        <f t="shared" si="22"/>
        <v>0</v>
      </c>
      <c r="AB234">
        <f t="shared" si="23"/>
        <v>0</v>
      </c>
    </row>
    <row r="235" spans="1:28" x14ac:dyDescent="0.35">
      <c r="A235" s="25">
        <v>44296</v>
      </c>
      <c r="B235" s="16" t="s">
        <v>18</v>
      </c>
      <c r="C235" s="16" t="s">
        <v>25</v>
      </c>
      <c r="D235" s="16" t="s">
        <v>5</v>
      </c>
      <c r="E235" s="16" t="s">
        <v>57</v>
      </c>
      <c r="F235" s="16" t="s">
        <v>4</v>
      </c>
      <c r="G235" s="16" t="s">
        <v>52</v>
      </c>
      <c r="H235" s="16">
        <v>2</v>
      </c>
      <c r="I235" s="16">
        <v>40</v>
      </c>
      <c r="J235" s="16" t="s">
        <v>31</v>
      </c>
      <c r="K235" s="16" t="s">
        <v>86</v>
      </c>
      <c r="L235" s="16" t="s">
        <v>11</v>
      </c>
      <c r="M235" s="16">
        <v>1</v>
      </c>
      <c r="N235" s="16" t="s">
        <v>11</v>
      </c>
      <c r="O235" s="17" t="s">
        <v>35</v>
      </c>
      <c r="R235" t="str">
        <f t="shared" si="19"/>
        <v>Racalmas Challenger CupGroup StageLea VasasPatrik Szatmari</v>
      </c>
      <c r="V235">
        <f t="shared" si="20"/>
        <v>1</v>
      </c>
      <c r="X235">
        <f t="shared" si="21"/>
        <v>1</v>
      </c>
      <c r="Y235">
        <f t="shared" si="18"/>
        <v>0</v>
      </c>
      <c r="AA235">
        <f t="shared" si="22"/>
        <v>0</v>
      </c>
      <c r="AB235">
        <f t="shared" si="23"/>
        <v>0</v>
      </c>
    </row>
    <row r="236" spans="1:28" x14ac:dyDescent="0.35">
      <c r="A236" s="25">
        <v>44296</v>
      </c>
      <c r="B236" s="16" t="s">
        <v>18</v>
      </c>
      <c r="C236" s="16" t="s">
        <v>25</v>
      </c>
      <c r="D236" s="16" t="s">
        <v>5</v>
      </c>
      <c r="E236" s="16" t="s">
        <v>57</v>
      </c>
      <c r="F236" s="16" t="s">
        <v>4</v>
      </c>
      <c r="G236" s="16" t="s">
        <v>52</v>
      </c>
      <c r="H236" s="16">
        <v>2</v>
      </c>
      <c r="I236" s="16">
        <v>41</v>
      </c>
      <c r="J236" s="16" t="s">
        <v>31</v>
      </c>
      <c r="K236" s="16" t="s">
        <v>86</v>
      </c>
      <c r="L236" s="16" t="s">
        <v>12</v>
      </c>
      <c r="M236" s="16">
        <v>2</v>
      </c>
      <c r="N236" s="16" t="s">
        <v>12</v>
      </c>
      <c r="O236" s="17" t="s">
        <v>35</v>
      </c>
      <c r="R236" t="str">
        <f t="shared" si="19"/>
        <v>Racalmas Challenger CupGroup StageLea VasasPatrik Szatmari</v>
      </c>
      <c r="V236">
        <f t="shared" si="20"/>
        <v>1</v>
      </c>
      <c r="X236">
        <f t="shared" si="21"/>
        <v>0</v>
      </c>
      <c r="Y236">
        <f t="shared" si="18"/>
        <v>0</v>
      </c>
      <c r="AA236">
        <f t="shared" si="22"/>
        <v>1</v>
      </c>
      <c r="AB236">
        <f t="shared" si="23"/>
        <v>0</v>
      </c>
    </row>
    <row r="237" spans="1:28" x14ac:dyDescent="0.35">
      <c r="A237" s="25">
        <v>44296</v>
      </c>
      <c r="B237" s="16" t="s">
        <v>18</v>
      </c>
      <c r="C237" s="16" t="s">
        <v>25</v>
      </c>
      <c r="D237" s="16" t="s">
        <v>5</v>
      </c>
      <c r="E237" s="16" t="s">
        <v>57</v>
      </c>
      <c r="F237" s="16" t="s">
        <v>4</v>
      </c>
      <c r="G237" s="16" t="s">
        <v>52</v>
      </c>
      <c r="H237" s="16">
        <v>2</v>
      </c>
      <c r="I237" s="16">
        <v>42</v>
      </c>
      <c r="J237" s="16" t="s">
        <v>31</v>
      </c>
      <c r="K237" s="16" t="s">
        <v>86</v>
      </c>
      <c r="L237" s="16" t="s">
        <v>12</v>
      </c>
      <c r="M237" s="16">
        <v>2</v>
      </c>
      <c r="N237" s="16" t="s">
        <v>11</v>
      </c>
      <c r="O237" s="17" t="s">
        <v>33</v>
      </c>
      <c r="R237" t="str">
        <f t="shared" si="19"/>
        <v>Racalmas Challenger CupGroup StageLea VasasPatrik Szatmari</v>
      </c>
      <c r="V237">
        <f t="shared" si="20"/>
        <v>0</v>
      </c>
      <c r="X237">
        <f t="shared" si="21"/>
        <v>0</v>
      </c>
      <c r="Y237">
        <f t="shared" si="18"/>
        <v>0</v>
      </c>
      <c r="AA237">
        <f t="shared" si="22"/>
        <v>0</v>
      </c>
      <c r="AB237">
        <f t="shared" si="23"/>
        <v>1</v>
      </c>
    </row>
    <row r="238" spans="1:28" x14ac:dyDescent="0.35">
      <c r="A238" s="25">
        <v>44296</v>
      </c>
      <c r="B238" s="16" t="s">
        <v>18</v>
      </c>
      <c r="C238" s="16" t="s">
        <v>25</v>
      </c>
      <c r="D238" s="16" t="s">
        <v>5</v>
      </c>
      <c r="E238" s="16" t="s">
        <v>57</v>
      </c>
      <c r="F238" s="16" t="s">
        <v>4</v>
      </c>
      <c r="G238" s="16" t="s">
        <v>52</v>
      </c>
      <c r="H238" s="16">
        <v>2</v>
      </c>
      <c r="I238" s="16">
        <v>43</v>
      </c>
      <c r="J238" s="16" t="s">
        <v>31</v>
      </c>
      <c r="K238" s="16" t="s">
        <v>86</v>
      </c>
      <c r="L238" s="16" t="s">
        <v>12</v>
      </c>
      <c r="M238" s="16">
        <v>1</v>
      </c>
      <c r="N238" s="16" t="s">
        <v>12</v>
      </c>
      <c r="O238" s="17" t="s">
        <v>34</v>
      </c>
      <c r="R238" t="str">
        <f t="shared" si="19"/>
        <v>Racalmas Challenger CupGroup StageLea VasasPatrik Szatmari</v>
      </c>
      <c r="V238">
        <f t="shared" si="20"/>
        <v>1</v>
      </c>
      <c r="X238">
        <f t="shared" si="21"/>
        <v>1</v>
      </c>
      <c r="Y238">
        <f t="shared" si="18"/>
        <v>0</v>
      </c>
      <c r="AA238">
        <f t="shared" si="22"/>
        <v>0</v>
      </c>
      <c r="AB238">
        <f t="shared" si="23"/>
        <v>0</v>
      </c>
    </row>
    <row r="239" spans="1:28" x14ac:dyDescent="0.35">
      <c r="A239" s="25">
        <v>44296</v>
      </c>
      <c r="B239" s="16" t="s">
        <v>18</v>
      </c>
      <c r="C239" s="16" t="s">
        <v>25</v>
      </c>
      <c r="D239" s="16" t="s">
        <v>5</v>
      </c>
      <c r="E239" s="16" t="s">
        <v>57</v>
      </c>
      <c r="F239" s="16" t="s">
        <v>4</v>
      </c>
      <c r="G239" s="16" t="s">
        <v>52</v>
      </c>
      <c r="H239" s="16">
        <v>1</v>
      </c>
      <c r="I239" s="16">
        <v>1</v>
      </c>
      <c r="J239" s="16" t="s">
        <v>29</v>
      </c>
      <c r="K239" s="16" t="s">
        <v>70</v>
      </c>
      <c r="L239" s="16" t="s">
        <v>11</v>
      </c>
      <c r="M239" s="16" t="s">
        <v>39</v>
      </c>
      <c r="N239" s="16" t="s">
        <v>12</v>
      </c>
      <c r="O239" s="17" t="s">
        <v>33</v>
      </c>
      <c r="R239" t="str">
        <f t="shared" si="19"/>
        <v>Racalmas Challenger CupGroup StageZsanett JanicsekMartin Csereklye</v>
      </c>
      <c r="V239">
        <f t="shared" si="20"/>
        <v>0</v>
      </c>
      <c r="X239">
        <f t="shared" si="21"/>
        <v>0</v>
      </c>
      <c r="Y239">
        <f t="shared" si="18"/>
        <v>0</v>
      </c>
      <c r="AA239">
        <f t="shared" si="22"/>
        <v>0</v>
      </c>
      <c r="AB239">
        <f t="shared" si="23"/>
        <v>0</v>
      </c>
    </row>
    <row r="240" spans="1:28" x14ac:dyDescent="0.35">
      <c r="A240" s="25">
        <v>44296</v>
      </c>
      <c r="B240" s="16" t="s">
        <v>18</v>
      </c>
      <c r="C240" s="16" t="s">
        <v>25</v>
      </c>
      <c r="D240" s="16" t="s">
        <v>5</v>
      </c>
      <c r="E240" s="16" t="s">
        <v>57</v>
      </c>
      <c r="F240" s="16" t="s">
        <v>4</v>
      </c>
      <c r="G240" s="16" t="s">
        <v>52</v>
      </c>
      <c r="H240" s="16">
        <v>1</v>
      </c>
      <c r="I240" s="16">
        <v>2</v>
      </c>
      <c r="J240" s="16" t="s">
        <v>29</v>
      </c>
      <c r="K240" s="16" t="s">
        <v>70</v>
      </c>
      <c r="L240" s="16" t="s">
        <v>11</v>
      </c>
      <c r="M240" s="16">
        <v>2</v>
      </c>
      <c r="N240" s="16" t="s">
        <v>12</v>
      </c>
      <c r="O240" s="17" t="s">
        <v>34</v>
      </c>
      <c r="R240" t="str">
        <f t="shared" si="19"/>
        <v>Racalmas Challenger CupGroup StageZsanett JanicsekMartin Csereklye</v>
      </c>
      <c r="V240">
        <f t="shared" si="20"/>
        <v>0</v>
      </c>
      <c r="X240">
        <f t="shared" si="21"/>
        <v>0</v>
      </c>
      <c r="Y240">
        <f t="shared" si="18"/>
        <v>0</v>
      </c>
      <c r="AA240">
        <f t="shared" si="22"/>
        <v>0</v>
      </c>
      <c r="AB240">
        <f t="shared" si="23"/>
        <v>1</v>
      </c>
    </row>
    <row r="241" spans="1:28" x14ac:dyDescent="0.35">
      <c r="A241" s="25">
        <v>44296</v>
      </c>
      <c r="B241" s="16" t="s">
        <v>18</v>
      </c>
      <c r="C241" s="16" t="s">
        <v>25</v>
      </c>
      <c r="D241" s="16" t="s">
        <v>5</v>
      </c>
      <c r="E241" s="16" t="s">
        <v>57</v>
      </c>
      <c r="F241" s="16" t="s">
        <v>4</v>
      </c>
      <c r="G241" s="16" t="s">
        <v>52</v>
      </c>
      <c r="H241" s="16">
        <v>1</v>
      </c>
      <c r="I241" s="16">
        <v>3</v>
      </c>
      <c r="J241" s="16" t="s">
        <v>29</v>
      </c>
      <c r="K241" s="16" t="s">
        <v>70</v>
      </c>
      <c r="L241" s="16" t="s">
        <v>11</v>
      </c>
      <c r="M241" s="16">
        <v>2</v>
      </c>
      <c r="N241" s="16" t="s">
        <v>11</v>
      </c>
      <c r="O241" s="17" t="s">
        <v>33</v>
      </c>
      <c r="R241" t="str">
        <f t="shared" si="19"/>
        <v>Racalmas Challenger CupGroup StageZsanett JanicsekMartin Csereklye</v>
      </c>
      <c r="V241">
        <f t="shared" si="20"/>
        <v>1</v>
      </c>
      <c r="X241">
        <f t="shared" si="21"/>
        <v>0</v>
      </c>
      <c r="Y241">
        <f t="shared" si="18"/>
        <v>0</v>
      </c>
      <c r="AA241">
        <f t="shared" si="22"/>
        <v>1</v>
      </c>
      <c r="AB241">
        <f t="shared" si="23"/>
        <v>0</v>
      </c>
    </row>
    <row r="242" spans="1:28" x14ac:dyDescent="0.35">
      <c r="A242" s="25">
        <v>44296</v>
      </c>
      <c r="B242" s="16" t="s">
        <v>18</v>
      </c>
      <c r="C242" s="16" t="s">
        <v>25</v>
      </c>
      <c r="D242" s="16" t="s">
        <v>5</v>
      </c>
      <c r="E242" s="16" t="s">
        <v>57</v>
      </c>
      <c r="F242" s="16" t="s">
        <v>4</v>
      </c>
      <c r="G242" s="16" t="s">
        <v>52</v>
      </c>
      <c r="H242" s="16">
        <v>1</v>
      </c>
      <c r="I242" s="16">
        <v>4</v>
      </c>
      <c r="J242" s="16" t="s">
        <v>29</v>
      </c>
      <c r="K242" s="16" t="s">
        <v>70</v>
      </c>
      <c r="L242" s="16" t="s">
        <v>11</v>
      </c>
      <c r="M242" s="16" t="s">
        <v>39</v>
      </c>
      <c r="N242" s="16" t="s">
        <v>12</v>
      </c>
      <c r="O242" s="17" t="s">
        <v>33</v>
      </c>
      <c r="R242" t="str">
        <f t="shared" si="19"/>
        <v>Racalmas Challenger CupGroup StageZsanett JanicsekMartin Csereklye</v>
      </c>
      <c r="V242">
        <f t="shared" si="20"/>
        <v>0</v>
      </c>
      <c r="X242">
        <f t="shared" si="21"/>
        <v>0</v>
      </c>
      <c r="Y242">
        <f t="shared" si="18"/>
        <v>0</v>
      </c>
      <c r="AA242">
        <f t="shared" si="22"/>
        <v>0</v>
      </c>
      <c r="AB242">
        <f t="shared" si="23"/>
        <v>0</v>
      </c>
    </row>
    <row r="243" spans="1:28" x14ac:dyDescent="0.35">
      <c r="A243" s="25">
        <v>44296</v>
      </c>
      <c r="B243" s="16" t="s">
        <v>18</v>
      </c>
      <c r="C243" s="16" t="s">
        <v>25</v>
      </c>
      <c r="D243" s="16" t="s">
        <v>5</v>
      </c>
      <c r="E243" s="16" t="s">
        <v>57</v>
      </c>
      <c r="F243" s="16" t="s">
        <v>4</v>
      </c>
      <c r="G243" s="16" t="s">
        <v>52</v>
      </c>
      <c r="H243" s="16">
        <v>1</v>
      </c>
      <c r="I243" s="16">
        <v>5</v>
      </c>
      <c r="J243" s="16" t="s">
        <v>29</v>
      </c>
      <c r="K243" s="16" t="s">
        <v>70</v>
      </c>
      <c r="L243" s="16" t="s">
        <v>12</v>
      </c>
      <c r="M243" s="16">
        <v>1</v>
      </c>
      <c r="N243" s="16" t="s">
        <v>12</v>
      </c>
      <c r="O243" s="17" t="s">
        <v>33</v>
      </c>
      <c r="R243" t="str">
        <f t="shared" si="19"/>
        <v>Racalmas Challenger CupGroup StageZsanett JanicsekMartin Csereklye</v>
      </c>
      <c r="V243">
        <f t="shared" si="20"/>
        <v>1</v>
      </c>
      <c r="X243">
        <f t="shared" si="21"/>
        <v>1</v>
      </c>
      <c r="Y243">
        <f t="shared" si="18"/>
        <v>0</v>
      </c>
      <c r="AA243">
        <f t="shared" si="22"/>
        <v>0</v>
      </c>
      <c r="AB243">
        <f t="shared" si="23"/>
        <v>0</v>
      </c>
    </row>
    <row r="244" spans="1:28" x14ac:dyDescent="0.35">
      <c r="A244" s="25">
        <v>44296</v>
      </c>
      <c r="B244" s="16" t="s">
        <v>18</v>
      </c>
      <c r="C244" s="16" t="s">
        <v>25</v>
      </c>
      <c r="D244" s="16" t="s">
        <v>5</v>
      </c>
      <c r="E244" s="16" t="s">
        <v>57</v>
      </c>
      <c r="F244" s="16" t="s">
        <v>4</v>
      </c>
      <c r="G244" s="16" t="s">
        <v>52</v>
      </c>
      <c r="H244" s="16">
        <v>1</v>
      </c>
      <c r="I244" s="16">
        <v>6</v>
      </c>
      <c r="J244" s="16" t="s">
        <v>29</v>
      </c>
      <c r="K244" s="16" t="s">
        <v>70</v>
      </c>
      <c r="L244" s="16" t="s">
        <v>12</v>
      </c>
      <c r="M244" s="16">
        <v>2</v>
      </c>
      <c r="N244" s="16" t="s">
        <v>12</v>
      </c>
      <c r="O244" s="17" t="s">
        <v>33</v>
      </c>
      <c r="R244" t="str">
        <f t="shared" si="19"/>
        <v>Racalmas Challenger CupGroup StageZsanett JanicsekMartin Csereklye</v>
      </c>
      <c r="V244">
        <f t="shared" si="20"/>
        <v>1</v>
      </c>
      <c r="X244">
        <f t="shared" si="21"/>
        <v>0</v>
      </c>
      <c r="Y244">
        <f t="shared" si="18"/>
        <v>0</v>
      </c>
      <c r="AA244">
        <f t="shared" si="22"/>
        <v>1</v>
      </c>
      <c r="AB244">
        <f t="shared" si="23"/>
        <v>0</v>
      </c>
    </row>
    <row r="245" spans="1:28" x14ac:dyDescent="0.35">
      <c r="A245" s="25">
        <v>44296</v>
      </c>
      <c r="B245" s="16" t="s">
        <v>18</v>
      </c>
      <c r="C245" s="16" t="s">
        <v>25</v>
      </c>
      <c r="D245" s="16" t="s">
        <v>5</v>
      </c>
      <c r="E245" s="16" t="s">
        <v>57</v>
      </c>
      <c r="F245" s="16" t="s">
        <v>4</v>
      </c>
      <c r="G245" s="16" t="s">
        <v>52</v>
      </c>
      <c r="H245" s="16">
        <v>1</v>
      </c>
      <c r="I245" s="16">
        <v>7</v>
      </c>
      <c r="J245" s="16" t="s">
        <v>29</v>
      </c>
      <c r="K245" s="16" t="s">
        <v>70</v>
      </c>
      <c r="L245" s="16" t="s">
        <v>12</v>
      </c>
      <c r="M245" s="16">
        <v>2</v>
      </c>
      <c r="N245" s="16" t="s">
        <v>12</v>
      </c>
      <c r="O245" s="17" t="s">
        <v>33</v>
      </c>
      <c r="R245" t="str">
        <f t="shared" si="19"/>
        <v>Racalmas Challenger CupGroup StageZsanett JanicsekMartin Csereklye</v>
      </c>
      <c r="V245">
        <f t="shared" si="20"/>
        <v>1</v>
      </c>
      <c r="X245">
        <f t="shared" si="21"/>
        <v>0</v>
      </c>
      <c r="Y245">
        <f t="shared" si="18"/>
        <v>0</v>
      </c>
      <c r="AA245">
        <f t="shared" si="22"/>
        <v>1</v>
      </c>
      <c r="AB245">
        <f t="shared" si="23"/>
        <v>0</v>
      </c>
    </row>
    <row r="246" spans="1:28" x14ac:dyDescent="0.35">
      <c r="A246" s="25">
        <v>44296</v>
      </c>
      <c r="B246" s="16" t="s">
        <v>18</v>
      </c>
      <c r="C246" s="16" t="s">
        <v>25</v>
      </c>
      <c r="D246" s="16" t="s">
        <v>5</v>
      </c>
      <c r="E246" s="16" t="s">
        <v>57</v>
      </c>
      <c r="F246" s="16" t="s">
        <v>4</v>
      </c>
      <c r="G246" s="16" t="s">
        <v>52</v>
      </c>
      <c r="H246" s="16">
        <v>1</v>
      </c>
      <c r="I246" s="16">
        <v>8</v>
      </c>
      <c r="J246" s="16" t="s">
        <v>29</v>
      </c>
      <c r="K246" s="16" t="s">
        <v>70</v>
      </c>
      <c r="L246" s="16" t="s">
        <v>12</v>
      </c>
      <c r="M246" s="16">
        <v>2</v>
      </c>
      <c r="N246" s="16" t="s">
        <v>12</v>
      </c>
      <c r="O246" s="17" t="s">
        <v>33</v>
      </c>
      <c r="R246" t="str">
        <f t="shared" si="19"/>
        <v>Racalmas Challenger CupGroup StageZsanett JanicsekMartin Csereklye</v>
      </c>
      <c r="V246">
        <f t="shared" si="20"/>
        <v>1</v>
      </c>
      <c r="X246">
        <f t="shared" si="21"/>
        <v>0</v>
      </c>
      <c r="Y246">
        <f t="shared" si="18"/>
        <v>0</v>
      </c>
      <c r="AA246">
        <f t="shared" si="22"/>
        <v>1</v>
      </c>
      <c r="AB246">
        <f t="shared" si="23"/>
        <v>0</v>
      </c>
    </row>
    <row r="247" spans="1:28" x14ac:dyDescent="0.35">
      <c r="A247" s="25">
        <v>44296</v>
      </c>
      <c r="B247" s="16" t="s">
        <v>18</v>
      </c>
      <c r="C247" s="16" t="s">
        <v>25</v>
      </c>
      <c r="D247" s="16" t="s">
        <v>5</v>
      </c>
      <c r="E247" s="16" t="s">
        <v>57</v>
      </c>
      <c r="F247" s="16" t="s">
        <v>4</v>
      </c>
      <c r="G247" s="16" t="s">
        <v>52</v>
      </c>
      <c r="H247" s="16">
        <v>1</v>
      </c>
      <c r="I247" s="16">
        <v>9</v>
      </c>
      <c r="J247" s="16" t="s">
        <v>29</v>
      </c>
      <c r="K247" s="16" t="s">
        <v>70</v>
      </c>
      <c r="L247" s="16" t="s">
        <v>11</v>
      </c>
      <c r="M247" s="16">
        <v>2</v>
      </c>
      <c r="N247" s="16" t="s">
        <v>12</v>
      </c>
      <c r="O247" s="17" t="s">
        <v>35</v>
      </c>
      <c r="R247" t="str">
        <f t="shared" si="19"/>
        <v>Racalmas Challenger CupGroup StageZsanett JanicsekMartin Csereklye</v>
      </c>
      <c r="V247">
        <f t="shared" si="20"/>
        <v>0</v>
      </c>
      <c r="X247">
        <f t="shared" si="21"/>
        <v>0</v>
      </c>
      <c r="Y247">
        <f t="shared" si="18"/>
        <v>0</v>
      </c>
      <c r="AA247">
        <f t="shared" si="22"/>
        <v>0</v>
      </c>
      <c r="AB247">
        <f t="shared" si="23"/>
        <v>1</v>
      </c>
    </row>
    <row r="248" spans="1:28" x14ac:dyDescent="0.35">
      <c r="A248" s="25">
        <v>44296</v>
      </c>
      <c r="B248" s="16" t="s">
        <v>18</v>
      </c>
      <c r="C248" s="16" t="s">
        <v>25</v>
      </c>
      <c r="D248" s="16" t="s">
        <v>5</v>
      </c>
      <c r="E248" s="16" t="s">
        <v>57</v>
      </c>
      <c r="F248" s="16" t="s">
        <v>4</v>
      </c>
      <c r="G248" s="16" t="s">
        <v>52</v>
      </c>
      <c r="H248" s="16">
        <v>1</v>
      </c>
      <c r="I248" s="16">
        <v>10</v>
      </c>
      <c r="J248" s="16" t="s">
        <v>29</v>
      </c>
      <c r="K248" s="16" t="s">
        <v>70</v>
      </c>
      <c r="L248" s="16" t="s">
        <v>11</v>
      </c>
      <c r="M248" s="16">
        <v>2</v>
      </c>
      <c r="N248" s="16" t="s">
        <v>12</v>
      </c>
      <c r="O248" s="17" t="s">
        <v>33</v>
      </c>
      <c r="R248" t="str">
        <f t="shared" si="19"/>
        <v>Racalmas Challenger CupGroup StageZsanett JanicsekMartin Csereklye</v>
      </c>
      <c r="V248">
        <f t="shared" si="20"/>
        <v>0</v>
      </c>
      <c r="X248">
        <f t="shared" si="21"/>
        <v>0</v>
      </c>
      <c r="Y248">
        <f t="shared" si="18"/>
        <v>0</v>
      </c>
      <c r="AA248">
        <f t="shared" si="22"/>
        <v>0</v>
      </c>
      <c r="AB248">
        <f t="shared" si="23"/>
        <v>1</v>
      </c>
    </row>
    <row r="249" spans="1:28" x14ac:dyDescent="0.35">
      <c r="A249" s="25">
        <v>44296</v>
      </c>
      <c r="B249" s="16" t="s">
        <v>18</v>
      </c>
      <c r="C249" s="16" t="s">
        <v>25</v>
      </c>
      <c r="D249" s="16" t="s">
        <v>5</v>
      </c>
      <c r="E249" s="16" t="s">
        <v>57</v>
      </c>
      <c r="F249" s="16" t="s">
        <v>4</v>
      </c>
      <c r="G249" s="16" t="s">
        <v>52</v>
      </c>
      <c r="H249" s="16">
        <v>1</v>
      </c>
      <c r="I249" s="16">
        <v>11</v>
      </c>
      <c r="J249" s="16" t="s">
        <v>29</v>
      </c>
      <c r="K249" s="16" t="s">
        <v>70</v>
      </c>
      <c r="L249" s="16" t="s">
        <v>11</v>
      </c>
      <c r="M249" s="16">
        <v>2</v>
      </c>
      <c r="N249" s="16" t="s">
        <v>11</v>
      </c>
      <c r="O249" s="17" t="s">
        <v>33</v>
      </c>
      <c r="R249" t="str">
        <f t="shared" si="19"/>
        <v>Racalmas Challenger CupGroup StageZsanett JanicsekMartin Csereklye</v>
      </c>
      <c r="V249">
        <f t="shared" si="20"/>
        <v>1</v>
      </c>
      <c r="X249">
        <f t="shared" si="21"/>
        <v>0</v>
      </c>
      <c r="Y249">
        <f t="shared" si="18"/>
        <v>0</v>
      </c>
      <c r="AA249">
        <f t="shared" si="22"/>
        <v>1</v>
      </c>
      <c r="AB249">
        <f t="shared" si="23"/>
        <v>0</v>
      </c>
    </row>
    <row r="250" spans="1:28" x14ac:dyDescent="0.35">
      <c r="A250" s="25">
        <v>44296</v>
      </c>
      <c r="B250" s="16" t="s">
        <v>18</v>
      </c>
      <c r="C250" s="16" t="s">
        <v>25</v>
      </c>
      <c r="D250" s="16" t="s">
        <v>5</v>
      </c>
      <c r="E250" s="16" t="s">
        <v>57</v>
      </c>
      <c r="F250" s="16" t="s">
        <v>4</v>
      </c>
      <c r="G250" s="16" t="s">
        <v>52</v>
      </c>
      <c r="H250" s="16">
        <v>1</v>
      </c>
      <c r="I250" s="16">
        <v>12</v>
      </c>
      <c r="J250" s="16" t="s">
        <v>29</v>
      </c>
      <c r="K250" s="16" t="s">
        <v>70</v>
      </c>
      <c r="L250" s="16" t="s">
        <v>11</v>
      </c>
      <c r="M250" s="16">
        <v>1</v>
      </c>
      <c r="N250" s="16" t="s">
        <v>11</v>
      </c>
      <c r="O250" s="17" t="s">
        <v>33</v>
      </c>
      <c r="R250" t="str">
        <f t="shared" si="19"/>
        <v>Racalmas Challenger CupGroup StageZsanett JanicsekMartin Csereklye</v>
      </c>
      <c r="V250">
        <f t="shared" si="20"/>
        <v>1</v>
      </c>
      <c r="X250">
        <f t="shared" si="21"/>
        <v>1</v>
      </c>
      <c r="Y250">
        <f t="shared" si="18"/>
        <v>0</v>
      </c>
      <c r="AA250">
        <f t="shared" si="22"/>
        <v>0</v>
      </c>
      <c r="AB250">
        <f t="shared" si="23"/>
        <v>0</v>
      </c>
    </row>
    <row r="251" spans="1:28" x14ac:dyDescent="0.35">
      <c r="A251" s="25">
        <v>44296</v>
      </c>
      <c r="B251" s="16" t="s">
        <v>18</v>
      </c>
      <c r="C251" s="16" t="s">
        <v>25</v>
      </c>
      <c r="D251" s="16" t="s">
        <v>5</v>
      </c>
      <c r="E251" s="16" t="s">
        <v>57</v>
      </c>
      <c r="F251" s="16" t="s">
        <v>4</v>
      </c>
      <c r="G251" s="16" t="s">
        <v>52</v>
      </c>
      <c r="H251" s="16">
        <v>1</v>
      </c>
      <c r="I251" s="16">
        <v>13</v>
      </c>
      <c r="J251" s="16" t="s">
        <v>29</v>
      </c>
      <c r="K251" s="16" t="s">
        <v>70</v>
      </c>
      <c r="L251" s="16" t="s">
        <v>12</v>
      </c>
      <c r="M251" s="16">
        <v>2</v>
      </c>
      <c r="N251" s="16" t="s">
        <v>11</v>
      </c>
      <c r="O251" s="17" t="s">
        <v>33</v>
      </c>
      <c r="R251" t="str">
        <f t="shared" si="19"/>
        <v>Racalmas Challenger CupGroup StageZsanett JanicsekMartin Csereklye</v>
      </c>
      <c r="V251">
        <f t="shared" si="20"/>
        <v>0</v>
      </c>
      <c r="X251">
        <f t="shared" si="21"/>
        <v>0</v>
      </c>
      <c r="Y251">
        <f t="shared" si="18"/>
        <v>0</v>
      </c>
      <c r="AA251">
        <f t="shared" si="22"/>
        <v>0</v>
      </c>
      <c r="AB251">
        <f t="shared" si="23"/>
        <v>1</v>
      </c>
    </row>
    <row r="252" spans="1:28" x14ac:dyDescent="0.35">
      <c r="A252" s="25">
        <v>44296</v>
      </c>
      <c r="B252" s="16" t="s">
        <v>18</v>
      </c>
      <c r="C252" s="16" t="s">
        <v>25</v>
      </c>
      <c r="D252" s="16" t="s">
        <v>5</v>
      </c>
      <c r="E252" s="16" t="s">
        <v>57</v>
      </c>
      <c r="F252" s="16" t="s">
        <v>4</v>
      </c>
      <c r="G252" s="16" t="s">
        <v>52</v>
      </c>
      <c r="H252" s="16">
        <v>1</v>
      </c>
      <c r="I252" s="16">
        <v>14</v>
      </c>
      <c r="J252" s="16" t="s">
        <v>29</v>
      </c>
      <c r="K252" s="16" t="s">
        <v>70</v>
      </c>
      <c r="L252" s="16" t="s">
        <v>12</v>
      </c>
      <c r="M252" s="16">
        <v>1</v>
      </c>
      <c r="N252" s="16" t="s">
        <v>12</v>
      </c>
      <c r="O252" s="17" t="s">
        <v>35</v>
      </c>
      <c r="R252" t="str">
        <f t="shared" si="19"/>
        <v>Racalmas Challenger CupGroup StageZsanett JanicsekMartin Csereklye</v>
      </c>
      <c r="V252">
        <f t="shared" si="20"/>
        <v>1</v>
      </c>
      <c r="X252">
        <f t="shared" si="21"/>
        <v>1</v>
      </c>
      <c r="Y252">
        <f t="shared" si="18"/>
        <v>0</v>
      </c>
      <c r="AA252">
        <f t="shared" si="22"/>
        <v>0</v>
      </c>
      <c r="AB252">
        <f t="shared" si="23"/>
        <v>0</v>
      </c>
    </row>
    <row r="253" spans="1:28" x14ac:dyDescent="0.35">
      <c r="A253" s="25">
        <v>44296</v>
      </c>
      <c r="B253" s="16" t="s">
        <v>18</v>
      </c>
      <c r="C253" s="16" t="s">
        <v>25</v>
      </c>
      <c r="D253" s="16" t="s">
        <v>5</v>
      </c>
      <c r="E253" s="16" t="s">
        <v>57</v>
      </c>
      <c r="F253" s="16" t="s">
        <v>4</v>
      </c>
      <c r="G253" s="16" t="s">
        <v>52</v>
      </c>
      <c r="H253" s="16">
        <v>1</v>
      </c>
      <c r="I253" s="16">
        <v>15</v>
      </c>
      <c r="J253" s="16" t="s">
        <v>29</v>
      </c>
      <c r="K253" s="16" t="s">
        <v>70</v>
      </c>
      <c r="L253" s="16" t="s">
        <v>12</v>
      </c>
      <c r="M253" s="16">
        <v>1</v>
      </c>
      <c r="N253" s="16" t="s">
        <v>12</v>
      </c>
      <c r="O253" s="17" t="s">
        <v>35</v>
      </c>
      <c r="R253" t="str">
        <f t="shared" si="19"/>
        <v>Racalmas Challenger CupGroup StageZsanett JanicsekMartin Csereklye</v>
      </c>
      <c r="V253">
        <f t="shared" si="20"/>
        <v>1</v>
      </c>
      <c r="X253">
        <f t="shared" si="21"/>
        <v>1</v>
      </c>
      <c r="Y253">
        <f t="shared" si="18"/>
        <v>0</v>
      </c>
      <c r="AA253">
        <f t="shared" si="22"/>
        <v>0</v>
      </c>
      <c r="AB253">
        <f t="shared" si="23"/>
        <v>0</v>
      </c>
    </row>
    <row r="254" spans="1:28" x14ac:dyDescent="0.35">
      <c r="A254" s="25">
        <v>44296</v>
      </c>
      <c r="B254" s="16" t="s">
        <v>18</v>
      </c>
      <c r="C254" s="16" t="s">
        <v>25</v>
      </c>
      <c r="D254" s="16" t="s">
        <v>5</v>
      </c>
      <c r="E254" s="16" t="s">
        <v>57</v>
      </c>
      <c r="F254" s="16" t="s">
        <v>4</v>
      </c>
      <c r="G254" s="16" t="s">
        <v>52</v>
      </c>
      <c r="H254" s="16">
        <v>1</v>
      </c>
      <c r="I254" s="16">
        <v>16</v>
      </c>
      <c r="J254" s="16" t="s">
        <v>29</v>
      </c>
      <c r="K254" s="16" t="s">
        <v>70</v>
      </c>
      <c r="L254" s="16" t="s">
        <v>12</v>
      </c>
      <c r="M254" s="16">
        <v>1</v>
      </c>
      <c r="N254" s="16" t="s">
        <v>12</v>
      </c>
      <c r="O254" s="17" t="s">
        <v>34</v>
      </c>
      <c r="R254" t="str">
        <f t="shared" si="19"/>
        <v>Racalmas Challenger CupGroup StageZsanett JanicsekMartin Csereklye</v>
      </c>
      <c r="V254">
        <f t="shared" si="20"/>
        <v>1</v>
      </c>
      <c r="X254">
        <f t="shared" si="21"/>
        <v>1</v>
      </c>
      <c r="Y254">
        <f t="shared" si="18"/>
        <v>0</v>
      </c>
      <c r="AA254">
        <f t="shared" si="22"/>
        <v>0</v>
      </c>
      <c r="AB254">
        <f t="shared" si="23"/>
        <v>0</v>
      </c>
    </row>
    <row r="255" spans="1:28" x14ac:dyDescent="0.35">
      <c r="A255" s="25">
        <v>44296</v>
      </c>
      <c r="B255" s="16" t="s">
        <v>18</v>
      </c>
      <c r="C255" s="16" t="s">
        <v>25</v>
      </c>
      <c r="D255" s="16" t="s">
        <v>5</v>
      </c>
      <c r="E255" s="16" t="s">
        <v>57</v>
      </c>
      <c r="F255" s="16" t="s">
        <v>4</v>
      </c>
      <c r="G255" s="16" t="s">
        <v>52</v>
      </c>
      <c r="H255" s="16">
        <v>2</v>
      </c>
      <c r="I255" s="16">
        <v>17</v>
      </c>
      <c r="J255" s="16" t="s">
        <v>29</v>
      </c>
      <c r="K255" s="16" t="s">
        <v>70</v>
      </c>
      <c r="L255" s="16" t="s">
        <v>12</v>
      </c>
      <c r="M255" s="16">
        <v>1</v>
      </c>
      <c r="N255" s="16" t="s">
        <v>12</v>
      </c>
      <c r="O255" s="17" t="s">
        <v>34</v>
      </c>
      <c r="R255" t="str">
        <f t="shared" si="19"/>
        <v>Racalmas Challenger CupGroup StageZsanett JanicsekMartin Csereklye</v>
      </c>
      <c r="V255">
        <f t="shared" si="20"/>
        <v>1</v>
      </c>
      <c r="X255">
        <f t="shared" si="21"/>
        <v>1</v>
      </c>
      <c r="Y255">
        <f t="shared" si="18"/>
        <v>0</v>
      </c>
      <c r="AA255">
        <f t="shared" si="22"/>
        <v>0</v>
      </c>
      <c r="AB255">
        <f t="shared" si="23"/>
        <v>0</v>
      </c>
    </row>
    <row r="256" spans="1:28" x14ac:dyDescent="0.35">
      <c r="A256" s="25">
        <v>44296</v>
      </c>
      <c r="B256" s="16" t="s">
        <v>18</v>
      </c>
      <c r="C256" s="16" t="s">
        <v>25</v>
      </c>
      <c r="D256" s="16" t="s">
        <v>5</v>
      </c>
      <c r="E256" s="16" t="s">
        <v>57</v>
      </c>
      <c r="F256" s="16" t="s">
        <v>4</v>
      </c>
      <c r="G256" s="16" t="s">
        <v>52</v>
      </c>
      <c r="H256" s="16">
        <v>2</v>
      </c>
      <c r="I256" s="16">
        <v>18</v>
      </c>
      <c r="J256" s="16" t="s">
        <v>29</v>
      </c>
      <c r="K256" s="16" t="s">
        <v>70</v>
      </c>
      <c r="L256" s="16" t="s">
        <v>12</v>
      </c>
      <c r="M256" s="16">
        <v>1</v>
      </c>
      <c r="N256" s="16" t="s">
        <v>12</v>
      </c>
      <c r="O256" s="17" t="s">
        <v>35</v>
      </c>
      <c r="R256" t="str">
        <f t="shared" si="19"/>
        <v>Racalmas Challenger CupGroup StageZsanett JanicsekMartin Csereklye</v>
      </c>
      <c r="V256">
        <f t="shared" si="20"/>
        <v>1</v>
      </c>
      <c r="X256">
        <f t="shared" si="21"/>
        <v>1</v>
      </c>
      <c r="Y256">
        <f t="shared" si="18"/>
        <v>0</v>
      </c>
      <c r="AA256">
        <f t="shared" si="22"/>
        <v>0</v>
      </c>
      <c r="AB256">
        <f t="shared" si="23"/>
        <v>0</v>
      </c>
    </row>
    <row r="257" spans="1:28" x14ac:dyDescent="0.35">
      <c r="A257" s="25">
        <v>44296</v>
      </c>
      <c r="B257" s="16" t="s">
        <v>18</v>
      </c>
      <c r="C257" s="16" t="s">
        <v>25</v>
      </c>
      <c r="D257" s="16" t="s">
        <v>5</v>
      </c>
      <c r="E257" s="16" t="s">
        <v>57</v>
      </c>
      <c r="F257" s="16" t="s">
        <v>4</v>
      </c>
      <c r="G257" s="16" t="s">
        <v>52</v>
      </c>
      <c r="H257" s="16">
        <v>2</v>
      </c>
      <c r="I257" s="16">
        <v>19</v>
      </c>
      <c r="J257" s="16" t="s">
        <v>29</v>
      </c>
      <c r="K257" s="16" t="s">
        <v>70</v>
      </c>
      <c r="L257" s="16" t="s">
        <v>12</v>
      </c>
      <c r="M257" s="16">
        <v>1</v>
      </c>
      <c r="N257" s="16" t="s">
        <v>12</v>
      </c>
      <c r="O257" s="17" t="s">
        <v>33</v>
      </c>
      <c r="R257" t="str">
        <f t="shared" si="19"/>
        <v>Racalmas Challenger CupGroup StageZsanett JanicsekMartin Csereklye</v>
      </c>
      <c r="V257">
        <f t="shared" si="20"/>
        <v>1</v>
      </c>
      <c r="X257">
        <f t="shared" si="21"/>
        <v>1</v>
      </c>
      <c r="Y257">
        <f t="shared" si="18"/>
        <v>0</v>
      </c>
      <c r="AA257">
        <f t="shared" si="22"/>
        <v>0</v>
      </c>
      <c r="AB257">
        <f t="shared" si="23"/>
        <v>0</v>
      </c>
    </row>
    <row r="258" spans="1:28" x14ac:dyDescent="0.35">
      <c r="A258" s="25">
        <v>44296</v>
      </c>
      <c r="B258" s="16" t="s">
        <v>18</v>
      </c>
      <c r="C258" s="16" t="s">
        <v>25</v>
      </c>
      <c r="D258" s="16" t="s">
        <v>5</v>
      </c>
      <c r="E258" s="16" t="s">
        <v>57</v>
      </c>
      <c r="F258" s="16" t="s">
        <v>4</v>
      </c>
      <c r="G258" s="16" t="s">
        <v>52</v>
      </c>
      <c r="H258" s="16">
        <v>2</v>
      </c>
      <c r="I258" s="16">
        <v>20</v>
      </c>
      <c r="J258" s="16" t="s">
        <v>29</v>
      </c>
      <c r="K258" s="16" t="s">
        <v>70</v>
      </c>
      <c r="L258" s="16" t="s">
        <v>12</v>
      </c>
      <c r="M258" s="16">
        <v>1</v>
      </c>
      <c r="N258" s="16" t="s">
        <v>12</v>
      </c>
      <c r="O258" s="17" t="s">
        <v>34</v>
      </c>
      <c r="R258" t="str">
        <f t="shared" si="19"/>
        <v>Racalmas Challenger CupGroup StageZsanett JanicsekMartin Csereklye</v>
      </c>
      <c r="V258">
        <f t="shared" si="20"/>
        <v>1</v>
      </c>
      <c r="X258">
        <f t="shared" si="21"/>
        <v>1</v>
      </c>
      <c r="Y258">
        <f t="shared" ref="Y258:Y321" si="24">IF(AND(M258=1,L258&lt;&gt;N258,N258&lt;&gt;"E"),1,0)</f>
        <v>0</v>
      </c>
      <c r="AA258">
        <f t="shared" si="22"/>
        <v>0</v>
      </c>
      <c r="AB258">
        <f t="shared" si="23"/>
        <v>0</v>
      </c>
    </row>
    <row r="259" spans="1:28" x14ac:dyDescent="0.35">
      <c r="A259" s="25">
        <v>44296</v>
      </c>
      <c r="B259" s="16" t="s">
        <v>18</v>
      </c>
      <c r="C259" s="16" t="s">
        <v>25</v>
      </c>
      <c r="D259" s="16" t="s">
        <v>5</v>
      </c>
      <c r="E259" s="16" t="s">
        <v>57</v>
      </c>
      <c r="F259" s="16" t="s">
        <v>4</v>
      </c>
      <c r="G259" s="16" t="s">
        <v>52</v>
      </c>
      <c r="H259" s="16">
        <v>2</v>
      </c>
      <c r="I259" s="16">
        <v>21</v>
      </c>
      <c r="J259" s="16" t="s">
        <v>29</v>
      </c>
      <c r="K259" s="16" t="s">
        <v>70</v>
      </c>
      <c r="L259" s="16" t="s">
        <v>11</v>
      </c>
      <c r="M259" s="16" t="s">
        <v>39</v>
      </c>
      <c r="N259" s="16" t="s">
        <v>12</v>
      </c>
      <c r="O259" s="17" t="s">
        <v>33</v>
      </c>
      <c r="R259" t="str">
        <f t="shared" ref="R259:R322" si="25">CONCATENATE(C259,G259,J259,K259)</f>
        <v>Racalmas Challenger CupGroup StageZsanett JanicsekMartin Csereklye</v>
      </c>
      <c r="V259">
        <f t="shared" ref="V259:V322" si="26">IF(L259=N259,1,0)</f>
        <v>0</v>
      </c>
      <c r="X259">
        <f t="shared" ref="X259:X322" si="27">IF(AND(M259=1, L259=N259),1,0)</f>
        <v>0</v>
      </c>
      <c r="Y259">
        <f t="shared" si="24"/>
        <v>0</v>
      </c>
      <c r="AA259">
        <f t="shared" ref="AA259:AA322" si="28">IF(AND(M259=2,L259=N259),1,0)</f>
        <v>0</v>
      </c>
      <c r="AB259">
        <f t="shared" ref="AB259:AB322" si="29">IF(AND(M259=2,L259&lt;&gt;N259,N259&lt;&gt;"E"),1,0)</f>
        <v>0</v>
      </c>
    </row>
    <row r="260" spans="1:28" x14ac:dyDescent="0.35">
      <c r="A260" s="25">
        <v>44296</v>
      </c>
      <c r="B260" s="16" t="s">
        <v>18</v>
      </c>
      <c r="C260" s="16" t="s">
        <v>25</v>
      </c>
      <c r="D260" s="16" t="s">
        <v>5</v>
      </c>
      <c r="E260" s="16" t="s">
        <v>57</v>
      </c>
      <c r="F260" s="16" t="s">
        <v>4</v>
      </c>
      <c r="G260" s="16" t="s">
        <v>52</v>
      </c>
      <c r="H260" s="16">
        <v>2</v>
      </c>
      <c r="I260" s="16">
        <v>22</v>
      </c>
      <c r="J260" s="16" t="s">
        <v>29</v>
      </c>
      <c r="K260" s="16" t="s">
        <v>70</v>
      </c>
      <c r="L260" s="16" t="s">
        <v>11</v>
      </c>
      <c r="M260" s="16">
        <v>2</v>
      </c>
      <c r="N260" s="16" t="s">
        <v>40</v>
      </c>
      <c r="O260" s="17" t="s">
        <v>40</v>
      </c>
      <c r="R260" t="str">
        <f t="shared" si="25"/>
        <v>Racalmas Challenger CupGroup StageZsanett JanicsekMartin Csereklye</v>
      </c>
      <c r="V260">
        <f t="shared" si="26"/>
        <v>0</v>
      </c>
      <c r="X260">
        <f t="shared" si="27"/>
        <v>0</v>
      </c>
      <c r="Y260">
        <f t="shared" si="24"/>
        <v>0</v>
      </c>
      <c r="AA260">
        <f t="shared" si="28"/>
        <v>0</v>
      </c>
      <c r="AB260">
        <f t="shared" si="29"/>
        <v>0</v>
      </c>
    </row>
    <row r="261" spans="1:28" x14ac:dyDescent="0.35">
      <c r="A261" s="25">
        <v>44296</v>
      </c>
      <c r="B261" s="16" t="s">
        <v>18</v>
      </c>
      <c r="C261" s="16" t="s">
        <v>25</v>
      </c>
      <c r="D261" s="16" t="s">
        <v>5</v>
      </c>
      <c r="E261" s="16" t="s">
        <v>57</v>
      </c>
      <c r="F261" s="16" t="s">
        <v>4</v>
      </c>
      <c r="G261" s="16" t="s">
        <v>52</v>
      </c>
      <c r="H261" s="16">
        <v>2</v>
      </c>
      <c r="I261" s="16">
        <v>23</v>
      </c>
      <c r="J261" s="16" t="s">
        <v>29</v>
      </c>
      <c r="K261" s="16" t="s">
        <v>70</v>
      </c>
      <c r="L261" s="16" t="s">
        <v>11</v>
      </c>
      <c r="M261" s="16">
        <v>2</v>
      </c>
      <c r="N261" s="16" t="s">
        <v>12</v>
      </c>
      <c r="O261" s="17" t="s">
        <v>33</v>
      </c>
      <c r="R261" t="str">
        <f t="shared" si="25"/>
        <v>Racalmas Challenger CupGroup StageZsanett JanicsekMartin Csereklye</v>
      </c>
      <c r="V261">
        <f t="shared" si="26"/>
        <v>0</v>
      </c>
      <c r="X261">
        <f t="shared" si="27"/>
        <v>0</v>
      </c>
      <c r="Y261">
        <f t="shared" si="24"/>
        <v>0</v>
      </c>
      <c r="AA261">
        <f t="shared" si="28"/>
        <v>0</v>
      </c>
      <c r="AB261">
        <f t="shared" si="29"/>
        <v>1</v>
      </c>
    </row>
    <row r="262" spans="1:28" x14ac:dyDescent="0.35">
      <c r="A262" s="25">
        <v>44296</v>
      </c>
      <c r="B262" s="16" t="s">
        <v>18</v>
      </c>
      <c r="C262" s="16" t="s">
        <v>25</v>
      </c>
      <c r="D262" s="16" t="s">
        <v>5</v>
      </c>
      <c r="E262" s="16" t="s">
        <v>57</v>
      </c>
      <c r="F262" s="16" t="s">
        <v>4</v>
      </c>
      <c r="G262" s="16" t="s">
        <v>52</v>
      </c>
      <c r="H262" s="16">
        <v>2</v>
      </c>
      <c r="I262" s="16">
        <v>24</v>
      </c>
      <c r="J262" s="16" t="s">
        <v>29</v>
      </c>
      <c r="K262" s="16" t="s">
        <v>70</v>
      </c>
      <c r="L262" s="16" t="s">
        <v>11</v>
      </c>
      <c r="M262" s="16">
        <v>2</v>
      </c>
      <c r="N262" s="16" t="s">
        <v>12</v>
      </c>
      <c r="O262" s="17" t="s">
        <v>35</v>
      </c>
      <c r="R262" t="str">
        <f t="shared" si="25"/>
        <v>Racalmas Challenger CupGroup StageZsanett JanicsekMartin Csereklye</v>
      </c>
      <c r="V262">
        <f t="shared" si="26"/>
        <v>0</v>
      </c>
      <c r="X262">
        <f t="shared" si="27"/>
        <v>0</v>
      </c>
      <c r="Y262">
        <f t="shared" si="24"/>
        <v>0</v>
      </c>
      <c r="AA262">
        <f t="shared" si="28"/>
        <v>0</v>
      </c>
      <c r="AB262">
        <f t="shared" si="29"/>
        <v>1</v>
      </c>
    </row>
    <row r="263" spans="1:28" x14ac:dyDescent="0.35">
      <c r="A263" s="25">
        <v>44296</v>
      </c>
      <c r="B263" s="16" t="s">
        <v>18</v>
      </c>
      <c r="C263" s="16" t="s">
        <v>25</v>
      </c>
      <c r="D263" s="16" t="s">
        <v>5</v>
      </c>
      <c r="E263" s="16" t="s">
        <v>57</v>
      </c>
      <c r="F263" s="16" t="s">
        <v>4</v>
      </c>
      <c r="G263" s="16" t="s">
        <v>52</v>
      </c>
      <c r="H263" s="16">
        <v>2</v>
      </c>
      <c r="I263" s="16">
        <v>25</v>
      </c>
      <c r="J263" s="16" t="s">
        <v>29</v>
      </c>
      <c r="K263" s="16" t="s">
        <v>70</v>
      </c>
      <c r="L263" s="16" t="s">
        <v>11</v>
      </c>
      <c r="M263" s="16">
        <v>2</v>
      </c>
      <c r="N263" s="16" t="s">
        <v>12</v>
      </c>
      <c r="O263" s="17" t="s">
        <v>35</v>
      </c>
      <c r="R263" t="str">
        <f t="shared" si="25"/>
        <v>Racalmas Challenger CupGroup StageZsanett JanicsekMartin Csereklye</v>
      </c>
      <c r="V263">
        <f t="shared" si="26"/>
        <v>0</v>
      </c>
      <c r="X263">
        <f t="shared" si="27"/>
        <v>0</v>
      </c>
      <c r="Y263">
        <f t="shared" si="24"/>
        <v>0</v>
      </c>
      <c r="AA263">
        <f t="shared" si="28"/>
        <v>0</v>
      </c>
      <c r="AB263">
        <f t="shared" si="29"/>
        <v>1</v>
      </c>
    </row>
    <row r="264" spans="1:28" x14ac:dyDescent="0.35">
      <c r="A264" s="25">
        <v>44296</v>
      </c>
      <c r="B264" s="16" t="s">
        <v>18</v>
      </c>
      <c r="C264" s="16" t="s">
        <v>25</v>
      </c>
      <c r="D264" s="16" t="s">
        <v>5</v>
      </c>
      <c r="E264" s="16" t="s">
        <v>57</v>
      </c>
      <c r="F264" s="16" t="s">
        <v>4</v>
      </c>
      <c r="G264" s="16" t="s">
        <v>52</v>
      </c>
      <c r="H264" s="16">
        <v>2</v>
      </c>
      <c r="I264" s="16">
        <v>26</v>
      </c>
      <c r="J264" s="16" t="s">
        <v>29</v>
      </c>
      <c r="K264" s="16" t="s">
        <v>70</v>
      </c>
      <c r="L264" s="16" t="s">
        <v>12</v>
      </c>
      <c r="M264" s="16">
        <v>2</v>
      </c>
      <c r="N264" s="16" t="s">
        <v>12</v>
      </c>
      <c r="O264" s="17" t="s">
        <v>34</v>
      </c>
      <c r="R264" t="str">
        <f t="shared" si="25"/>
        <v>Racalmas Challenger CupGroup StageZsanett JanicsekMartin Csereklye</v>
      </c>
      <c r="V264">
        <f t="shared" si="26"/>
        <v>1</v>
      </c>
      <c r="X264">
        <f t="shared" si="27"/>
        <v>0</v>
      </c>
      <c r="Y264">
        <f t="shared" si="24"/>
        <v>0</v>
      </c>
      <c r="AA264">
        <f t="shared" si="28"/>
        <v>1</v>
      </c>
      <c r="AB264">
        <f t="shared" si="29"/>
        <v>0</v>
      </c>
    </row>
    <row r="265" spans="1:28" x14ac:dyDescent="0.35">
      <c r="A265" s="25">
        <v>44296</v>
      </c>
      <c r="B265" s="16" t="s">
        <v>18</v>
      </c>
      <c r="C265" s="16" t="s">
        <v>25</v>
      </c>
      <c r="D265" s="16" t="s">
        <v>5</v>
      </c>
      <c r="E265" s="16" t="s">
        <v>57</v>
      </c>
      <c r="F265" s="16" t="s">
        <v>4</v>
      </c>
      <c r="G265" s="16" t="s">
        <v>52</v>
      </c>
      <c r="H265" s="16">
        <v>2</v>
      </c>
      <c r="I265" s="16">
        <v>27</v>
      </c>
      <c r="J265" s="16" t="s">
        <v>29</v>
      </c>
      <c r="K265" s="16" t="s">
        <v>70</v>
      </c>
      <c r="L265" s="16" t="s">
        <v>12</v>
      </c>
      <c r="M265" s="16">
        <v>2</v>
      </c>
      <c r="N265" s="16" t="s">
        <v>12</v>
      </c>
      <c r="O265" s="17" t="s">
        <v>34</v>
      </c>
      <c r="R265" t="str">
        <f t="shared" si="25"/>
        <v>Racalmas Challenger CupGroup StageZsanett JanicsekMartin Csereklye</v>
      </c>
      <c r="V265">
        <f t="shared" si="26"/>
        <v>1</v>
      </c>
      <c r="X265">
        <f t="shared" si="27"/>
        <v>0</v>
      </c>
      <c r="Y265">
        <f t="shared" si="24"/>
        <v>0</v>
      </c>
      <c r="AA265">
        <f t="shared" si="28"/>
        <v>1</v>
      </c>
      <c r="AB265">
        <f t="shared" si="29"/>
        <v>0</v>
      </c>
    </row>
    <row r="266" spans="1:28" x14ac:dyDescent="0.35">
      <c r="A266" s="25">
        <v>44296</v>
      </c>
      <c r="B266" s="16" t="s">
        <v>18</v>
      </c>
      <c r="C266" s="16" t="s">
        <v>25</v>
      </c>
      <c r="D266" s="16" t="s">
        <v>5</v>
      </c>
      <c r="E266" s="16" t="s">
        <v>57</v>
      </c>
      <c r="F266" s="16" t="s">
        <v>4</v>
      </c>
      <c r="G266" s="16" t="s">
        <v>52</v>
      </c>
      <c r="H266" s="16">
        <v>2</v>
      </c>
      <c r="I266" s="16">
        <v>28</v>
      </c>
      <c r="J266" s="16" t="s">
        <v>29</v>
      </c>
      <c r="K266" s="16" t="s">
        <v>70</v>
      </c>
      <c r="L266" s="16" t="s">
        <v>12</v>
      </c>
      <c r="M266" s="16">
        <v>1</v>
      </c>
      <c r="N266" s="16" t="s">
        <v>12</v>
      </c>
      <c r="O266" s="17" t="s">
        <v>34</v>
      </c>
      <c r="R266" t="str">
        <f t="shared" si="25"/>
        <v>Racalmas Challenger CupGroup StageZsanett JanicsekMartin Csereklye</v>
      </c>
      <c r="V266">
        <f t="shared" si="26"/>
        <v>1</v>
      </c>
      <c r="X266">
        <f t="shared" si="27"/>
        <v>1</v>
      </c>
      <c r="Y266">
        <f t="shared" si="24"/>
        <v>0</v>
      </c>
      <c r="AA266">
        <f t="shared" si="28"/>
        <v>0</v>
      </c>
      <c r="AB266">
        <f t="shared" si="29"/>
        <v>0</v>
      </c>
    </row>
    <row r="267" spans="1:28" x14ac:dyDescent="0.35">
      <c r="A267" s="25">
        <v>44296</v>
      </c>
      <c r="B267" s="16" t="s">
        <v>18</v>
      </c>
      <c r="C267" s="16" t="s">
        <v>25</v>
      </c>
      <c r="D267" s="16" t="s">
        <v>5</v>
      </c>
      <c r="E267" s="16" t="s">
        <v>57</v>
      </c>
      <c r="F267" s="16" t="s">
        <v>4</v>
      </c>
      <c r="G267" s="16" t="s">
        <v>52</v>
      </c>
      <c r="H267" s="16">
        <v>2</v>
      </c>
      <c r="I267" s="16">
        <v>29</v>
      </c>
      <c r="J267" s="16" t="s">
        <v>29</v>
      </c>
      <c r="K267" s="16" t="s">
        <v>70</v>
      </c>
      <c r="L267" s="16" t="s">
        <v>12</v>
      </c>
      <c r="M267" s="16" t="s">
        <v>39</v>
      </c>
      <c r="N267" s="16" t="s">
        <v>11</v>
      </c>
      <c r="O267" s="17" t="s">
        <v>33</v>
      </c>
      <c r="R267" t="str">
        <f t="shared" si="25"/>
        <v>Racalmas Challenger CupGroup StageZsanett JanicsekMartin Csereklye</v>
      </c>
      <c r="V267">
        <f t="shared" si="26"/>
        <v>0</v>
      </c>
      <c r="X267">
        <f t="shared" si="27"/>
        <v>0</v>
      </c>
      <c r="Y267">
        <f t="shared" si="24"/>
        <v>0</v>
      </c>
      <c r="AA267">
        <f t="shared" si="28"/>
        <v>0</v>
      </c>
      <c r="AB267">
        <f t="shared" si="29"/>
        <v>0</v>
      </c>
    </row>
    <row r="268" spans="1:28" x14ac:dyDescent="0.35">
      <c r="A268" s="25">
        <v>44296</v>
      </c>
      <c r="B268" s="16" t="s">
        <v>18</v>
      </c>
      <c r="C268" s="16" t="s">
        <v>25</v>
      </c>
      <c r="D268" s="16" t="s">
        <v>5</v>
      </c>
      <c r="E268" s="16" t="s">
        <v>57</v>
      </c>
      <c r="F268" s="16" t="s">
        <v>4</v>
      </c>
      <c r="G268" s="16" t="s">
        <v>52</v>
      </c>
      <c r="H268" s="16">
        <v>2</v>
      </c>
      <c r="I268" s="16">
        <v>30</v>
      </c>
      <c r="J268" s="16" t="s">
        <v>29</v>
      </c>
      <c r="K268" s="16" t="s">
        <v>70</v>
      </c>
      <c r="L268" s="16" t="s">
        <v>11</v>
      </c>
      <c r="M268" s="16">
        <v>2</v>
      </c>
      <c r="N268" s="16" t="s">
        <v>40</v>
      </c>
      <c r="O268" s="17" t="s">
        <v>40</v>
      </c>
      <c r="R268" t="str">
        <f t="shared" si="25"/>
        <v>Racalmas Challenger CupGroup StageZsanett JanicsekMartin Csereklye</v>
      </c>
      <c r="V268">
        <f t="shared" si="26"/>
        <v>0</v>
      </c>
      <c r="X268">
        <f t="shared" si="27"/>
        <v>0</v>
      </c>
      <c r="Y268">
        <f t="shared" si="24"/>
        <v>0</v>
      </c>
      <c r="AA268">
        <f t="shared" si="28"/>
        <v>0</v>
      </c>
      <c r="AB268">
        <f t="shared" si="29"/>
        <v>0</v>
      </c>
    </row>
    <row r="269" spans="1:28" x14ac:dyDescent="0.35">
      <c r="A269" s="25">
        <v>44296</v>
      </c>
      <c r="B269" s="16" t="s">
        <v>18</v>
      </c>
      <c r="C269" s="16" t="s">
        <v>25</v>
      </c>
      <c r="D269" s="16" t="s">
        <v>5</v>
      </c>
      <c r="E269" s="16" t="s">
        <v>57</v>
      </c>
      <c r="F269" s="16" t="s">
        <v>4</v>
      </c>
      <c r="G269" s="16" t="s">
        <v>52</v>
      </c>
      <c r="H269" s="16">
        <v>2</v>
      </c>
      <c r="I269" s="16">
        <v>31</v>
      </c>
      <c r="J269" s="16" t="s">
        <v>29</v>
      </c>
      <c r="K269" s="16" t="s">
        <v>70</v>
      </c>
      <c r="L269" s="16" t="s">
        <v>11</v>
      </c>
      <c r="M269" s="16">
        <v>2</v>
      </c>
      <c r="N269" s="16" t="s">
        <v>12</v>
      </c>
      <c r="O269" s="17" t="s">
        <v>34</v>
      </c>
      <c r="R269" t="str">
        <f t="shared" si="25"/>
        <v>Racalmas Challenger CupGroup StageZsanett JanicsekMartin Csereklye</v>
      </c>
      <c r="V269">
        <f t="shared" si="26"/>
        <v>0</v>
      </c>
      <c r="X269">
        <f t="shared" si="27"/>
        <v>0</v>
      </c>
      <c r="Y269">
        <f t="shared" si="24"/>
        <v>0</v>
      </c>
      <c r="AA269">
        <f t="shared" si="28"/>
        <v>0</v>
      </c>
      <c r="AB269">
        <f t="shared" si="29"/>
        <v>1</v>
      </c>
    </row>
    <row r="270" spans="1:28" x14ac:dyDescent="0.35">
      <c r="A270" s="15">
        <v>44296</v>
      </c>
      <c r="B270" s="16" t="s">
        <v>18</v>
      </c>
      <c r="C270" s="16" t="s">
        <v>25</v>
      </c>
      <c r="D270" s="16" t="s">
        <v>5</v>
      </c>
      <c r="E270" s="16" t="s">
        <v>57</v>
      </c>
      <c r="F270" s="16" t="s">
        <v>4</v>
      </c>
      <c r="G270" s="16" t="s">
        <v>52</v>
      </c>
      <c r="H270" s="16">
        <v>1</v>
      </c>
      <c r="I270" s="16">
        <v>1</v>
      </c>
      <c r="J270" s="16" t="s">
        <v>73</v>
      </c>
      <c r="K270" s="16" t="s">
        <v>80</v>
      </c>
      <c r="L270" s="16" t="s">
        <v>11</v>
      </c>
      <c r="M270" s="16">
        <v>2</v>
      </c>
      <c r="N270" s="16" t="s">
        <v>12</v>
      </c>
      <c r="O270" s="17" t="s">
        <v>35</v>
      </c>
      <c r="R270" t="str">
        <f t="shared" si="25"/>
        <v>Racalmas Challenger CupGroup StageZsombor BeneApor Gyorgydeak</v>
      </c>
      <c r="V270">
        <f t="shared" si="26"/>
        <v>0</v>
      </c>
      <c r="X270">
        <f t="shared" si="27"/>
        <v>0</v>
      </c>
      <c r="Y270">
        <f t="shared" si="24"/>
        <v>0</v>
      </c>
      <c r="AA270">
        <f t="shared" si="28"/>
        <v>0</v>
      </c>
      <c r="AB270">
        <f t="shared" si="29"/>
        <v>1</v>
      </c>
    </row>
    <row r="271" spans="1:28" x14ac:dyDescent="0.35">
      <c r="A271" s="15">
        <v>44296</v>
      </c>
      <c r="B271" s="16" t="s">
        <v>18</v>
      </c>
      <c r="C271" s="16" t="s">
        <v>25</v>
      </c>
      <c r="D271" s="16" t="s">
        <v>5</v>
      </c>
      <c r="E271" s="16" t="s">
        <v>57</v>
      </c>
      <c r="F271" s="16" t="s">
        <v>4</v>
      </c>
      <c r="G271" s="16" t="s">
        <v>52</v>
      </c>
      <c r="H271" s="16">
        <v>1</v>
      </c>
      <c r="I271" s="16">
        <v>2</v>
      </c>
      <c r="J271" s="16" t="s">
        <v>73</v>
      </c>
      <c r="K271" s="16" t="s">
        <v>80</v>
      </c>
      <c r="L271" s="16" t="s">
        <v>11</v>
      </c>
      <c r="M271" s="16">
        <v>2</v>
      </c>
      <c r="N271" s="16" t="s">
        <v>12</v>
      </c>
      <c r="O271" s="17" t="s">
        <v>34</v>
      </c>
      <c r="R271" t="str">
        <f t="shared" si="25"/>
        <v>Racalmas Challenger CupGroup StageZsombor BeneApor Gyorgydeak</v>
      </c>
      <c r="V271">
        <f t="shared" si="26"/>
        <v>0</v>
      </c>
      <c r="X271">
        <f t="shared" si="27"/>
        <v>0</v>
      </c>
      <c r="Y271">
        <f t="shared" si="24"/>
        <v>0</v>
      </c>
      <c r="AA271">
        <f t="shared" si="28"/>
        <v>0</v>
      </c>
      <c r="AB271">
        <f t="shared" si="29"/>
        <v>1</v>
      </c>
    </row>
    <row r="272" spans="1:28" x14ac:dyDescent="0.35">
      <c r="A272" s="15">
        <v>44296</v>
      </c>
      <c r="B272" s="16" t="s">
        <v>18</v>
      </c>
      <c r="C272" s="16" t="s">
        <v>25</v>
      </c>
      <c r="D272" s="16" t="s">
        <v>5</v>
      </c>
      <c r="E272" s="16" t="s">
        <v>57</v>
      </c>
      <c r="F272" s="16" t="s">
        <v>4</v>
      </c>
      <c r="G272" s="16" t="s">
        <v>52</v>
      </c>
      <c r="H272" s="16">
        <v>1</v>
      </c>
      <c r="I272" s="16">
        <v>3</v>
      </c>
      <c r="J272" s="16" t="s">
        <v>73</v>
      </c>
      <c r="K272" s="16" t="s">
        <v>80</v>
      </c>
      <c r="L272" s="16" t="s">
        <v>11</v>
      </c>
      <c r="M272" s="16">
        <v>2</v>
      </c>
      <c r="N272" s="16" t="s">
        <v>12</v>
      </c>
      <c r="O272" s="17" t="s">
        <v>35</v>
      </c>
      <c r="R272" t="str">
        <f t="shared" si="25"/>
        <v>Racalmas Challenger CupGroup StageZsombor BeneApor Gyorgydeak</v>
      </c>
      <c r="V272">
        <f t="shared" si="26"/>
        <v>0</v>
      </c>
      <c r="X272">
        <f t="shared" si="27"/>
        <v>0</v>
      </c>
      <c r="Y272">
        <f t="shared" si="24"/>
        <v>0</v>
      </c>
      <c r="AA272">
        <f t="shared" si="28"/>
        <v>0</v>
      </c>
      <c r="AB272">
        <f t="shared" si="29"/>
        <v>1</v>
      </c>
    </row>
    <row r="273" spans="1:28" x14ac:dyDescent="0.35">
      <c r="A273" s="15">
        <v>44296</v>
      </c>
      <c r="B273" s="16" t="s">
        <v>18</v>
      </c>
      <c r="C273" s="16" t="s">
        <v>25</v>
      </c>
      <c r="D273" s="16" t="s">
        <v>5</v>
      </c>
      <c r="E273" s="16" t="s">
        <v>57</v>
      </c>
      <c r="F273" s="16" t="s">
        <v>4</v>
      </c>
      <c r="G273" s="16" t="s">
        <v>52</v>
      </c>
      <c r="H273" s="16">
        <v>1</v>
      </c>
      <c r="I273" s="16">
        <v>4</v>
      </c>
      <c r="J273" s="16" t="s">
        <v>73</v>
      </c>
      <c r="K273" s="16" t="s">
        <v>80</v>
      </c>
      <c r="L273" s="16" t="s">
        <v>11</v>
      </c>
      <c r="M273" s="16">
        <v>2</v>
      </c>
      <c r="N273" s="16" t="s">
        <v>12</v>
      </c>
      <c r="O273" s="17" t="s">
        <v>35</v>
      </c>
      <c r="R273" t="str">
        <f t="shared" si="25"/>
        <v>Racalmas Challenger CupGroup StageZsombor BeneApor Gyorgydeak</v>
      </c>
      <c r="V273">
        <f t="shared" si="26"/>
        <v>0</v>
      </c>
      <c r="X273">
        <f t="shared" si="27"/>
        <v>0</v>
      </c>
      <c r="Y273">
        <f t="shared" si="24"/>
        <v>0</v>
      </c>
      <c r="AA273">
        <f t="shared" si="28"/>
        <v>0</v>
      </c>
      <c r="AB273">
        <f t="shared" si="29"/>
        <v>1</v>
      </c>
    </row>
    <row r="274" spans="1:28" x14ac:dyDescent="0.35">
      <c r="A274" s="15">
        <v>44296</v>
      </c>
      <c r="B274" s="16" t="s">
        <v>18</v>
      </c>
      <c r="C274" s="16" t="s">
        <v>25</v>
      </c>
      <c r="D274" s="16" t="s">
        <v>5</v>
      </c>
      <c r="E274" s="16" t="s">
        <v>57</v>
      </c>
      <c r="F274" s="16" t="s">
        <v>4</v>
      </c>
      <c r="G274" s="16" t="s">
        <v>52</v>
      </c>
      <c r="H274" s="16">
        <v>1</v>
      </c>
      <c r="I274" s="16">
        <v>5</v>
      </c>
      <c r="J274" s="16" t="s">
        <v>73</v>
      </c>
      <c r="K274" s="16" t="s">
        <v>80</v>
      </c>
      <c r="L274" s="16" t="s">
        <v>12</v>
      </c>
      <c r="M274" s="16">
        <v>2</v>
      </c>
      <c r="N274" s="16" t="s">
        <v>11</v>
      </c>
      <c r="O274" s="17" t="s">
        <v>34</v>
      </c>
      <c r="R274" t="str">
        <f t="shared" si="25"/>
        <v>Racalmas Challenger CupGroup StageZsombor BeneApor Gyorgydeak</v>
      </c>
      <c r="V274">
        <f t="shared" si="26"/>
        <v>0</v>
      </c>
      <c r="X274">
        <f t="shared" si="27"/>
        <v>0</v>
      </c>
      <c r="Y274">
        <f t="shared" si="24"/>
        <v>0</v>
      </c>
      <c r="AA274">
        <f t="shared" si="28"/>
        <v>0</v>
      </c>
      <c r="AB274">
        <f t="shared" si="29"/>
        <v>1</v>
      </c>
    </row>
    <row r="275" spans="1:28" x14ac:dyDescent="0.35">
      <c r="A275" s="15">
        <v>44296</v>
      </c>
      <c r="B275" s="16" t="s">
        <v>18</v>
      </c>
      <c r="C275" s="16" t="s">
        <v>25</v>
      </c>
      <c r="D275" s="16" t="s">
        <v>5</v>
      </c>
      <c r="E275" s="16" t="s">
        <v>57</v>
      </c>
      <c r="F275" s="16" t="s">
        <v>4</v>
      </c>
      <c r="G275" s="16" t="s">
        <v>52</v>
      </c>
      <c r="H275" s="16">
        <v>1</v>
      </c>
      <c r="I275" s="16">
        <v>6</v>
      </c>
      <c r="J275" s="16" t="s">
        <v>73</v>
      </c>
      <c r="K275" s="16" t="s">
        <v>80</v>
      </c>
      <c r="L275" s="16" t="s">
        <v>12</v>
      </c>
      <c r="M275" s="16">
        <v>1</v>
      </c>
      <c r="N275" s="16" t="s">
        <v>12</v>
      </c>
      <c r="O275" s="17" t="s">
        <v>35</v>
      </c>
      <c r="R275" t="str">
        <f t="shared" si="25"/>
        <v>Racalmas Challenger CupGroup StageZsombor BeneApor Gyorgydeak</v>
      </c>
      <c r="V275">
        <f t="shared" si="26"/>
        <v>1</v>
      </c>
      <c r="X275">
        <f t="shared" si="27"/>
        <v>1</v>
      </c>
      <c r="Y275">
        <f t="shared" si="24"/>
        <v>0</v>
      </c>
      <c r="AA275">
        <f t="shared" si="28"/>
        <v>0</v>
      </c>
      <c r="AB275">
        <f t="shared" si="29"/>
        <v>0</v>
      </c>
    </row>
    <row r="276" spans="1:28" x14ac:dyDescent="0.35">
      <c r="A276" s="15">
        <v>44296</v>
      </c>
      <c r="B276" s="16" t="s">
        <v>18</v>
      </c>
      <c r="C276" s="16" t="s">
        <v>25</v>
      </c>
      <c r="D276" s="16" t="s">
        <v>5</v>
      </c>
      <c r="E276" s="16" t="s">
        <v>57</v>
      </c>
      <c r="F276" s="16" t="s">
        <v>4</v>
      </c>
      <c r="G276" s="16" t="s">
        <v>52</v>
      </c>
      <c r="H276" s="16">
        <v>1</v>
      </c>
      <c r="I276" s="16">
        <v>7</v>
      </c>
      <c r="J276" s="16" t="s">
        <v>73</v>
      </c>
      <c r="K276" s="16" t="s">
        <v>80</v>
      </c>
      <c r="L276" s="16" t="s">
        <v>12</v>
      </c>
      <c r="M276" s="16">
        <v>2</v>
      </c>
      <c r="N276" s="16" t="s">
        <v>11</v>
      </c>
      <c r="O276" s="17" t="s">
        <v>35</v>
      </c>
      <c r="R276" t="str">
        <f t="shared" si="25"/>
        <v>Racalmas Challenger CupGroup StageZsombor BeneApor Gyorgydeak</v>
      </c>
      <c r="V276">
        <f t="shared" si="26"/>
        <v>0</v>
      </c>
      <c r="X276">
        <f t="shared" si="27"/>
        <v>0</v>
      </c>
      <c r="Y276">
        <f t="shared" si="24"/>
        <v>0</v>
      </c>
      <c r="AA276">
        <f t="shared" si="28"/>
        <v>0</v>
      </c>
      <c r="AB276">
        <f t="shared" si="29"/>
        <v>1</v>
      </c>
    </row>
    <row r="277" spans="1:28" x14ac:dyDescent="0.35">
      <c r="A277" s="15">
        <v>44296</v>
      </c>
      <c r="B277" s="16" t="s">
        <v>18</v>
      </c>
      <c r="C277" s="16" t="s">
        <v>25</v>
      </c>
      <c r="D277" s="16" t="s">
        <v>5</v>
      </c>
      <c r="E277" s="16" t="s">
        <v>57</v>
      </c>
      <c r="F277" s="16" t="s">
        <v>4</v>
      </c>
      <c r="G277" s="16" t="s">
        <v>52</v>
      </c>
      <c r="H277" s="16">
        <v>1</v>
      </c>
      <c r="I277" s="16">
        <v>8</v>
      </c>
      <c r="J277" s="16" t="s">
        <v>73</v>
      </c>
      <c r="K277" s="16" t="s">
        <v>80</v>
      </c>
      <c r="L277" s="16" t="s">
        <v>12</v>
      </c>
      <c r="M277" s="16">
        <v>2</v>
      </c>
      <c r="N277" s="16" t="s">
        <v>11</v>
      </c>
      <c r="O277" s="17" t="s">
        <v>35</v>
      </c>
      <c r="R277" t="str">
        <f t="shared" si="25"/>
        <v>Racalmas Challenger CupGroup StageZsombor BeneApor Gyorgydeak</v>
      </c>
      <c r="V277">
        <f t="shared" si="26"/>
        <v>0</v>
      </c>
      <c r="X277">
        <f t="shared" si="27"/>
        <v>0</v>
      </c>
      <c r="Y277">
        <f t="shared" si="24"/>
        <v>0</v>
      </c>
      <c r="AA277">
        <f t="shared" si="28"/>
        <v>0</v>
      </c>
      <c r="AB277">
        <f t="shared" si="29"/>
        <v>1</v>
      </c>
    </row>
    <row r="278" spans="1:28" x14ac:dyDescent="0.35">
      <c r="A278" s="15">
        <v>44296</v>
      </c>
      <c r="B278" s="16" t="s">
        <v>18</v>
      </c>
      <c r="C278" s="16" t="s">
        <v>25</v>
      </c>
      <c r="D278" s="16" t="s">
        <v>5</v>
      </c>
      <c r="E278" s="16" t="s">
        <v>57</v>
      </c>
      <c r="F278" s="16" t="s">
        <v>4</v>
      </c>
      <c r="G278" s="16" t="s">
        <v>52</v>
      </c>
      <c r="H278" s="16">
        <v>1</v>
      </c>
      <c r="I278" s="16">
        <v>9</v>
      </c>
      <c r="J278" s="16" t="s">
        <v>73</v>
      </c>
      <c r="K278" s="16" t="s">
        <v>80</v>
      </c>
      <c r="L278" s="16" t="s">
        <v>11</v>
      </c>
      <c r="M278" s="16">
        <v>1</v>
      </c>
      <c r="N278" s="16" t="s">
        <v>12</v>
      </c>
      <c r="O278" s="17" t="s">
        <v>35</v>
      </c>
      <c r="R278" t="str">
        <f t="shared" si="25"/>
        <v>Racalmas Challenger CupGroup StageZsombor BeneApor Gyorgydeak</v>
      </c>
      <c r="V278">
        <f t="shared" si="26"/>
        <v>0</v>
      </c>
      <c r="X278">
        <f t="shared" si="27"/>
        <v>0</v>
      </c>
      <c r="Y278">
        <f t="shared" si="24"/>
        <v>1</v>
      </c>
      <c r="AA278">
        <f t="shared" si="28"/>
        <v>0</v>
      </c>
      <c r="AB278">
        <f t="shared" si="29"/>
        <v>0</v>
      </c>
    </row>
    <row r="279" spans="1:28" x14ac:dyDescent="0.35">
      <c r="A279" s="15">
        <v>44296</v>
      </c>
      <c r="B279" s="16" t="s">
        <v>18</v>
      </c>
      <c r="C279" s="16" t="s">
        <v>25</v>
      </c>
      <c r="D279" s="16" t="s">
        <v>5</v>
      </c>
      <c r="E279" s="16" t="s">
        <v>57</v>
      </c>
      <c r="F279" s="16" t="s">
        <v>4</v>
      </c>
      <c r="G279" s="16" t="s">
        <v>52</v>
      </c>
      <c r="H279" s="16">
        <v>1</v>
      </c>
      <c r="I279" s="16">
        <v>10</v>
      </c>
      <c r="J279" s="16" t="s">
        <v>73</v>
      </c>
      <c r="K279" s="16" t="s">
        <v>80</v>
      </c>
      <c r="L279" s="16" t="s">
        <v>11</v>
      </c>
      <c r="M279" s="16">
        <v>1</v>
      </c>
      <c r="N279" s="16" t="s">
        <v>12</v>
      </c>
      <c r="O279" s="17" t="s">
        <v>33</v>
      </c>
      <c r="R279" t="str">
        <f t="shared" si="25"/>
        <v>Racalmas Challenger CupGroup StageZsombor BeneApor Gyorgydeak</v>
      </c>
      <c r="V279">
        <f t="shared" si="26"/>
        <v>0</v>
      </c>
      <c r="X279">
        <f t="shared" si="27"/>
        <v>0</v>
      </c>
      <c r="Y279">
        <f t="shared" si="24"/>
        <v>1</v>
      </c>
      <c r="AA279">
        <f t="shared" si="28"/>
        <v>0</v>
      </c>
      <c r="AB279">
        <f t="shared" si="29"/>
        <v>0</v>
      </c>
    </row>
    <row r="280" spans="1:28" x14ac:dyDescent="0.35">
      <c r="A280" s="15">
        <v>44296</v>
      </c>
      <c r="B280" s="16" t="s">
        <v>18</v>
      </c>
      <c r="C280" s="16" t="s">
        <v>25</v>
      </c>
      <c r="D280" s="16" t="s">
        <v>5</v>
      </c>
      <c r="E280" s="16" t="s">
        <v>57</v>
      </c>
      <c r="F280" s="16" t="s">
        <v>4</v>
      </c>
      <c r="G280" s="16" t="s">
        <v>52</v>
      </c>
      <c r="H280" s="16">
        <v>1</v>
      </c>
      <c r="I280" s="16">
        <v>11</v>
      </c>
      <c r="J280" s="16" t="s">
        <v>73</v>
      </c>
      <c r="K280" s="16" t="s">
        <v>80</v>
      </c>
      <c r="L280" s="16" t="s">
        <v>11</v>
      </c>
      <c r="M280" s="16">
        <v>1</v>
      </c>
      <c r="N280" s="16" t="s">
        <v>11</v>
      </c>
      <c r="O280" s="17" t="s">
        <v>33</v>
      </c>
      <c r="R280" t="str">
        <f t="shared" si="25"/>
        <v>Racalmas Challenger CupGroup StageZsombor BeneApor Gyorgydeak</v>
      </c>
      <c r="V280">
        <f t="shared" si="26"/>
        <v>1</v>
      </c>
      <c r="X280">
        <f t="shared" si="27"/>
        <v>1</v>
      </c>
      <c r="Y280">
        <f t="shared" si="24"/>
        <v>0</v>
      </c>
      <c r="AA280">
        <f t="shared" si="28"/>
        <v>0</v>
      </c>
      <c r="AB280">
        <f t="shared" si="29"/>
        <v>0</v>
      </c>
    </row>
    <row r="281" spans="1:28" x14ac:dyDescent="0.35">
      <c r="A281" s="15">
        <v>44296</v>
      </c>
      <c r="B281" s="16" t="s">
        <v>18</v>
      </c>
      <c r="C281" s="16" t="s">
        <v>25</v>
      </c>
      <c r="D281" s="16" t="s">
        <v>5</v>
      </c>
      <c r="E281" s="16" t="s">
        <v>57</v>
      </c>
      <c r="F281" s="16" t="s">
        <v>4</v>
      </c>
      <c r="G281" s="16" t="s">
        <v>52</v>
      </c>
      <c r="H281" s="16">
        <v>1</v>
      </c>
      <c r="I281" s="16">
        <v>12</v>
      </c>
      <c r="J281" s="16" t="s">
        <v>73</v>
      </c>
      <c r="K281" s="16" t="s">
        <v>80</v>
      </c>
      <c r="L281" s="16" t="s">
        <v>11</v>
      </c>
      <c r="M281" s="16">
        <v>1</v>
      </c>
      <c r="N281" s="16" t="s">
        <v>12</v>
      </c>
      <c r="O281" s="17" t="s">
        <v>33</v>
      </c>
      <c r="R281" t="str">
        <f t="shared" si="25"/>
        <v>Racalmas Challenger CupGroup StageZsombor BeneApor Gyorgydeak</v>
      </c>
      <c r="V281">
        <f t="shared" si="26"/>
        <v>0</v>
      </c>
      <c r="X281">
        <f t="shared" si="27"/>
        <v>0</v>
      </c>
      <c r="Y281">
        <f t="shared" si="24"/>
        <v>1</v>
      </c>
      <c r="AA281">
        <f t="shared" si="28"/>
        <v>0</v>
      </c>
      <c r="AB281">
        <f t="shared" si="29"/>
        <v>0</v>
      </c>
    </row>
    <row r="282" spans="1:28" x14ac:dyDescent="0.35">
      <c r="A282" s="15">
        <v>44296</v>
      </c>
      <c r="B282" s="16" t="s">
        <v>18</v>
      </c>
      <c r="C282" s="16" t="s">
        <v>25</v>
      </c>
      <c r="D282" s="16" t="s">
        <v>5</v>
      </c>
      <c r="E282" s="16" t="s">
        <v>57</v>
      </c>
      <c r="F282" s="16" t="s">
        <v>4</v>
      </c>
      <c r="G282" s="16" t="s">
        <v>52</v>
      </c>
      <c r="H282" s="16">
        <v>1</v>
      </c>
      <c r="I282" s="16">
        <v>13</v>
      </c>
      <c r="J282" s="16" t="s">
        <v>73</v>
      </c>
      <c r="K282" s="16" t="s">
        <v>80</v>
      </c>
      <c r="L282" s="16" t="s">
        <v>12</v>
      </c>
      <c r="M282" s="16">
        <v>1</v>
      </c>
      <c r="N282" s="16" t="s">
        <v>12</v>
      </c>
      <c r="O282" s="17" t="s">
        <v>33</v>
      </c>
      <c r="R282" t="str">
        <f t="shared" si="25"/>
        <v>Racalmas Challenger CupGroup StageZsombor BeneApor Gyorgydeak</v>
      </c>
      <c r="V282">
        <f t="shared" si="26"/>
        <v>1</v>
      </c>
      <c r="X282">
        <f t="shared" si="27"/>
        <v>1</v>
      </c>
      <c r="Y282">
        <f t="shared" si="24"/>
        <v>0</v>
      </c>
      <c r="AA282">
        <f t="shared" si="28"/>
        <v>0</v>
      </c>
      <c r="AB282">
        <f t="shared" si="29"/>
        <v>0</v>
      </c>
    </row>
    <row r="283" spans="1:28" x14ac:dyDescent="0.35">
      <c r="A283" s="15">
        <v>44296</v>
      </c>
      <c r="B283" s="16" t="s">
        <v>18</v>
      </c>
      <c r="C283" s="16" t="s">
        <v>25</v>
      </c>
      <c r="D283" s="16" t="s">
        <v>5</v>
      </c>
      <c r="E283" s="16" t="s">
        <v>57</v>
      </c>
      <c r="F283" s="16" t="s">
        <v>4</v>
      </c>
      <c r="G283" s="16" t="s">
        <v>52</v>
      </c>
      <c r="H283" s="16">
        <v>1</v>
      </c>
      <c r="I283" s="16">
        <v>14</v>
      </c>
      <c r="J283" s="16" t="s">
        <v>73</v>
      </c>
      <c r="K283" s="16" t="s">
        <v>80</v>
      </c>
      <c r="L283" s="16" t="s">
        <v>12</v>
      </c>
      <c r="M283" s="16">
        <v>1</v>
      </c>
      <c r="N283" s="16" t="s">
        <v>12</v>
      </c>
      <c r="O283" s="17" t="s">
        <v>35</v>
      </c>
      <c r="R283" t="str">
        <f t="shared" si="25"/>
        <v>Racalmas Challenger CupGroup StageZsombor BeneApor Gyorgydeak</v>
      </c>
      <c r="V283">
        <f t="shared" si="26"/>
        <v>1</v>
      </c>
      <c r="X283">
        <f t="shared" si="27"/>
        <v>1</v>
      </c>
      <c r="Y283">
        <f t="shared" si="24"/>
        <v>0</v>
      </c>
      <c r="AA283">
        <f t="shared" si="28"/>
        <v>0</v>
      </c>
      <c r="AB283">
        <f t="shared" si="29"/>
        <v>0</v>
      </c>
    </row>
    <row r="284" spans="1:28" x14ac:dyDescent="0.35">
      <c r="A284" s="15">
        <v>44296</v>
      </c>
      <c r="B284" s="16" t="s">
        <v>18</v>
      </c>
      <c r="C284" s="16" t="s">
        <v>25</v>
      </c>
      <c r="D284" s="16" t="s">
        <v>5</v>
      </c>
      <c r="E284" s="16" t="s">
        <v>57</v>
      </c>
      <c r="F284" s="16" t="s">
        <v>4</v>
      </c>
      <c r="G284" s="16" t="s">
        <v>52</v>
      </c>
      <c r="H284" s="16">
        <v>1</v>
      </c>
      <c r="I284" s="16">
        <v>15</v>
      </c>
      <c r="J284" s="16" t="s">
        <v>73</v>
      </c>
      <c r="K284" s="16" t="s">
        <v>80</v>
      </c>
      <c r="L284" s="16" t="s">
        <v>12</v>
      </c>
      <c r="M284" s="16">
        <v>2</v>
      </c>
      <c r="N284" s="16" t="s">
        <v>12</v>
      </c>
      <c r="O284" s="17" t="s">
        <v>33</v>
      </c>
      <c r="R284" t="str">
        <f t="shared" si="25"/>
        <v>Racalmas Challenger CupGroup StageZsombor BeneApor Gyorgydeak</v>
      </c>
      <c r="V284">
        <f t="shared" si="26"/>
        <v>1</v>
      </c>
      <c r="X284">
        <f t="shared" si="27"/>
        <v>0</v>
      </c>
      <c r="Y284">
        <f t="shared" si="24"/>
        <v>0</v>
      </c>
      <c r="AA284">
        <f t="shared" si="28"/>
        <v>1</v>
      </c>
      <c r="AB284">
        <f t="shared" si="29"/>
        <v>0</v>
      </c>
    </row>
    <row r="285" spans="1:28" x14ac:dyDescent="0.35">
      <c r="A285" s="15">
        <v>44296</v>
      </c>
      <c r="B285" s="16" t="s">
        <v>18</v>
      </c>
      <c r="C285" s="16" t="s">
        <v>25</v>
      </c>
      <c r="D285" s="16" t="s">
        <v>5</v>
      </c>
      <c r="E285" s="16" t="s">
        <v>57</v>
      </c>
      <c r="F285" s="16" t="s">
        <v>4</v>
      </c>
      <c r="G285" s="16" t="s">
        <v>52</v>
      </c>
      <c r="H285" s="16">
        <v>1</v>
      </c>
      <c r="I285" s="16">
        <v>16</v>
      </c>
      <c r="J285" s="16" t="s">
        <v>73</v>
      </c>
      <c r="K285" s="16" t="s">
        <v>80</v>
      </c>
      <c r="L285" s="16" t="s">
        <v>12</v>
      </c>
      <c r="M285" s="16">
        <v>2</v>
      </c>
      <c r="N285" s="16" t="s">
        <v>12</v>
      </c>
      <c r="O285" s="17" t="s">
        <v>34</v>
      </c>
      <c r="R285" t="str">
        <f t="shared" si="25"/>
        <v>Racalmas Challenger CupGroup StageZsombor BeneApor Gyorgydeak</v>
      </c>
      <c r="V285">
        <f t="shared" si="26"/>
        <v>1</v>
      </c>
      <c r="X285">
        <f t="shared" si="27"/>
        <v>0</v>
      </c>
      <c r="Y285">
        <f t="shared" si="24"/>
        <v>0</v>
      </c>
      <c r="AA285">
        <f t="shared" si="28"/>
        <v>1</v>
      </c>
      <c r="AB285">
        <f t="shared" si="29"/>
        <v>0</v>
      </c>
    </row>
    <row r="286" spans="1:28" x14ac:dyDescent="0.35">
      <c r="A286" s="15">
        <v>44296</v>
      </c>
      <c r="B286" s="16" t="s">
        <v>18</v>
      </c>
      <c r="C286" s="16" t="s">
        <v>25</v>
      </c>
      <c r="D286" s="16" t="s">
        <v>5</v>
      </c>
      <c r="E286" s="16" t="s">
        <v>57</v>
      </c>
      <c r="F286" s="16" t="s">
        <v>4</v>
      </c>
      <c r="G286" s="16" t="s">
        <v>52</v>
      </c>
      <c r="H286" s="16">
        <v>2</v>
      </c>
      <c r="I286" s="16">
        <v>1</v>
      </c>
      <c r="J286" s="16" t="s">
        <v>73</v>
      </c>
      <c r="K286" s="16" t="s">
        <v>80</v>
      </c>
      <c r="L286" s="16" t="s">
        <v>12</v>
      </c>
      <c r="M286" s="16" t="s">
        <v>39</v>
      </c>
      <c r="N286" s="16" t="s">
        <v>11</v>
      </c>
      <c r="O286" s="17" t="s">
        <v>33</v>
      </c>
      <c r="R286" t="str">
        <f t="shared" si="25"/>
        <v>Racalmas Challenger CupGroup StageZsombor BeneApor Gyorgydeak</v>
      </c>
      <c r="V286">
        <f t="shared" si="26"/>
        <v>0</v>
      </c>
      <c r="X286">
        <f t="shared" si="27"/>
        <v>0</v>
      </c>
      <c r="Y286">
        <f t="shared" si="24"/>
        <v>0</v>
      </c>
      <c r="AA286">
        <f t="shared" si="28"/>
        <v>0</v>
      </c>
      <c r="AB286">
        <f t="shared" si="29"/>
        <v>0</v>
      </c>
    </row>
    <row r="287" spans="1:28" x14ac:dyDescent="0.35">
      <c r="A287" s="15">
        <v>44296</v>
      </c>
      <c r="B287" s="16" t="s">
        <v>18</v>
      </c>
      <c r="C287" s="16" t="s">
        <v>25</v>
      </c>
      <c r="D287" s="16" t="s">
        <v>5</v>
      </c>
      <c r="E287" s="16" t="s">
        <v>57</v>
      </c>
      <c r="F287" s="16" t="s">
        <v>4</v>
      </c>
      <c r="G287" s="16" t="s">
        <v>52</v>
      </c>
      <c r="H287" s="16">
        <v>2</v>
      </c>
      <c r="I287" s="16">
        <v>2</v>
      </c>
      <c r="J287" s="16" t="s">
        <v>73</v>
      </c>
      <c r="K287" s="16" t="s">
        <v>80</v>
      </c>
      <c r="L287" s="16" t="s">
        <v>12</v>
      </c>
      <c r="M287" s="16">
        <v>2</v>
      </c>
      <c r="N287" s="16" t="s">
        <v>11</v>
      </c>
      <c r="O287" s="17" t="s">
        <v>35</v>
      </c>
      <c r="R287" t="str">
        <f t="shared" si="25"/>
        <v>Racalmas Challenger CupGroup StageZsombor BeneApor Gyorgydeak</v>
      </c>
      <c r="V287">
        <f t="shared" si="26"/>
        <v>0</v>
      </c>
      <c r="X287">
        <f t="shared" si="27"/>
        <v>0</v>
      </c>
      <c r="Y287">
        <f t="shared" si="24"/>
        <v>0</v>
      </c>
      <c r="AA287">
        <f t="shared" si="28"/>
        <v>0</v>
      </c>
      <c r="AB287">
        <f t="shared" si="29"/>
        <v>1</v>
      </c>
    </row>
    <row r="288" spans="1:28" x14ac:dyDescent="0.35">
      <c r="A288" s="15">
        <v>44296</v>
      </c>
      <c r="B288" s="16" t="s">
        <v>18</v>
      </c>
      <c r="C288" s="16" t="s">
        <v>25</v>
      </c>
      <c r="D288" s="16" t="s">
        <v>5</v>
      </c>
      <c r="E288" s="16" t="s">
        <v>57</v>
      </c>
      <c r="F288" s="16" t="s">
        <v>4</v>
      </c>
      <c r="G288" s="16" t="s">
        <v>52</v>
      </c>
      <c r="H288" s="16">
        <v>2</v>
      </c>
      <c r="I288" s="16">
        <v>3</v>
      </c>
      <c r="J288" s="16" t="s">
        <v>73</v>
      </c>
      <c r="K288" s="16" t="s">
        <v>80</v>
      </c>
      <c r="L288" s="16" t="s">
        <v>12</v>
      </c>
      <c r="M288" s="16">
        <v>2</v>
      </c>
      <c r="N288" s="16" t="s">
        <v>11</v>
      </c>
      <c r="O288" s="17" t="s">
        <v>33</v>
      </c>
      <c r="R288" t="str">
        <f t="shared" si="25"/>
        <v>Racalmas Challenger CupGroup StageZsombor BeneApor Gyorgydeak</v>
      </c>
      <c r="V288">
        <f t="shared" si="26"/>
        <v>0</v>
      </c>
      <c r="X288">
        <f t="shared" si="27"/>
        <v>0</v>
      </c>
      <c r="Y288">
        <f t="shared" si="24"/>
        <v>0</v>
      </c>
      <c r="AA288">
        <f t="shared" si="28"/>
        <v>0</v>
      </c>
      <c r="AB288">
        <f t="shared" si="29"/>
        <v>1</v>
      </c>
    </row>
    <row r="289" spans="1:28" x14ac:dyDescent="0.35">
      <c r="A289" s="15">
        <v>44296</v>
      </c>
      <c r="B289" s="16" t="s">
        <v>18</v>
      </c>
      <c r="C289" s="16" t="s">
        <v>25</v>
      </c>
      <c r="D289" s="16" t="s">
        <v>5</v>
      </c>
      <c r="E289" s="16" t="s">
        <v>57</v>
      </c>
      <c r="F289" s="16" t="s">
        <v>4</v>
      </c>
      <c r="G289" s="16" t="s">
        <v>52</v>
      </c>
      <c r="H289" s="16">
        <v>2</v>
      </c>
      <c r="I289" s="16">
        <v>4</v>
      </c>
      <c r="J289" s="16" t="s">
        <v>73</v>
      </c>
      <c r="K289" s="16" t="s">
        <v>80</v>
      </c>
      <c r="L289" s="16" t="s">
        <v>12</v>
      </c>
      <c r="M289" s="16">
        <v>2</v>
      </c>
      <c r="N289" s="16" t="s">
        <v>11</v>
      </c>
      <c r="O289" s="17" t="s">
        <v>35</v>
      </c>
      <c r="R289" t="str">
        <f t="shared" si="25"/>
        <v>Racalmas Challenger CupGroup StageZsombor BeneApor Gyorgydeak</v>
      </c>
      <c r="V289">
        <f t="shared" si="26"/>
        <v>0</v>
      </c>
      <c r="X289">
        <f t="shared" si="27"/>
        <v>0</v>
      </c>
      <c r="Y289">
        <f t="shared" si="24"/>
        <v>0</v>
      </c>
      <c r="AA289">
        <f t="shared" si="28"/>
        <v>0</v>
      </c>
      <c r="AB289">
        <f t="shared" si="29"/>
        <v>1</v>
      </c>
    </row>
    <row r="290" spans="1:28" x14ac:dyDescent="0.35">
      <c r="A290" s="15">
        <v>44296</v>
      </c>
      <c r="B290" s="16" t="s">
        <v>18</v>
      </c>
      <c r="C290" s="16" t="s">
        <v>25</v>
      </c>
      <c r="D290" s="16" t="s">
        <v>5</v>
      </c>
      <c r="E290" s="16" t="s">
        <v>57</v>
      </c>
      <c r="F290" s="16" t="s">
        <v>4</v>
      </c>
      <c r="G290" s="16" t="s">
        <v>52</v>
      </c>
      <c r="H290" s="16">
        <v>2</v>
      </c>
      <c r="I290" s="16">
        <v>5</v>
      </c>
      <c r="J290" s="16" t="s">
        <v>73</v>
      </c>
      <c r="K290" s="16" t="s">
        <v>80</v>
      </c>
      <c r="L290" s="16" t="s">
        <v>11</v>
      </c>
      <c r="M290" s="16">
        <v>1</v>
      </c>
      <c r="N290" s="16" t="s">
        <v>11</v>
      </c>
      <c r="O290" s="17" t="s">
        <v>33</v>
      </c>
      <c r="R290" t="str">
        <f t="shared" si="25"/>
        <v>Racalmas Challenger CupGroup StageZsombor BeneApor Gyorgydeak</v>
      </c>
      <c r="V290">
        <f t="shared" si="26"/>
        <v>1</v>
      </c>
      <c r="X290">
        <f t="shared" si="27"/>
        <v>1</v>
      </c>
      <c r="Y290">
        <f t="shared" si="24"/>
        <v>0</v>
      </c>
      <c r="AA290">
        <f t="shared" si="28"/>
        <v>0</v>
      </c>
      <c r="AB290">
        <f t="shared" si="29"/>
        <v>0</v>
      </c>
    </row>
    <row r="291" spans="1:28" x14ac:dyDescent="0.35">
      <c r="A291" s="15">
        <v>44296</v>
      </c>
      <c r="B291" s="16" t="s">
        <v>18</v>
      </c>
      <c r="C291" s="16" t="s">
        <v>25</v>
      </c>
      <c r="D291" s="16" t="s">
        <v>5</v>
      </c>
      <c r="E291" s="16" t="s">
        <v>57</v>
      </c>
      <c r="F291" s="16" t="s">
        <v>4</v>
      </c>
      <c r="G291" s="16" t="s">
        <v>52</v>
      </c>
      <c r="H291" s="16">
        <v>2</v>
      </c>
      <c r="I291" s="16">
        <v>6</v>
      </c>
      <c r="J291" s="16" t="s">
        <v>73</v>
      </c>
      <c r="K291" s="16" t="s">
        <v>80</v>
      </c>
      <c r="L291" s="16" t="s">
        <v>11</v>
      </c>
      <c r="M291" s="16">
        <v>2</v>
      </c>
      <c r="N291" s="16" t="s">
        <v>12</v>
      </c>
      <c r="O291" s="17" t="s">
        <v>34</v>
      </c>
      <c r="R291" t="str">
        <f t="shared" si="25"/>
        <v>Racalmas Challenger CupGroup StageZsombor BeneApor Gyorgydeak</v>
      </c>
      <c r="V291">
        <f t="shared" si="26"/>
        <v>0</v>
      </c>
      <c r="X291">
        <f t="shared" si="27"/>
        <v>0</v>
      </c>
      <c r="Y291">
        <f t="shared" si="24"/>
        <v>0</v>
      </c>
      <c r="AA291">
        <f t="shared" si="28"/>
        <v>0</v>
      </c>
      <c r="AB291">
        <f t="shared" si="29"/>
        <v>1</v>
      </c>
    </row>
    <row r="292" spans="1:28" x14ac:dyDescent="0.35">
      <c r="A292" s="15">
        <v>44296</v>
      </c>
      <c r="B292" s="16" t="s">
        <v>18</v>
      </c>
      <c r="C292" s="16" t="s">
        <v>25</v>
      </c>
      <c r="D292" s="16" t="s">
        <v>5</v>
      </c>
      <c r="E292" s="16" t="s">
        <v>57</v>
      </c>
      <c r="F292" s="16" t="s">
        <v>4</v>
      </c>
      <c r="G292" s="16" t="s">
        <v>52</v>
      </c>
      <c r="H292" s="16">
        <v>2</v>
      </c>
      <c r="I292" s="16">
        <v>7</v>
      </c>
      <c r="J292" s="16" t="s">
        <v>73</v>
      </c>
      <c r="K292" s="16" t="s">
        <v>80</v>
      </c>
      <c r="L292" s="16" t="s">
        <v>11</v>
      </c>
      <c r="M292" s="16">
        <v>1</v>
      </c>
      <c r="N292" s="16" t="s">
        <v>11</v>
      </c>
      <c r="O292" s="17" t="s">
        <v>33</v>
      </c>
      <c r="R292" t="str">
        <f t="shared" si="25"/>
        <v>Racalmas Challenger CupGroup StageZsombor BeneApor Gyorgydeak</v>
      </c>
      <c r="V292">
        <f t="shared" si="26"/>
        <v>1</v>
      </c>
      <c r="X292">
        <f t="shared" si="27"/>
        <v>1</v>
      </c>
      <c r="Y292">
        <f t="shared" si="24"/>
        <v>0</v>
      </c>
      <c r="AA292">
        <f t="shared" si="28"/>
        <v>0</v>
      </c>
      <c r="AB292">
        <f t="shared" si="29"/>
        <v>0</v>
      </c>
    </row>
    <row r="293" spans="1:28" x14ac:dyDescent="0.35">
      <c r="A293" s="15">
        <v>44296</v>
      </c>
      <c r="B293" s="16" t="s">
        <v>18</v>
      </c>
      <c r="C293" s="16" t="s">
        <v>25</v>
      </c>
      <c r="D293" s="16" t="s">
        <v>5</v>
      </c>
      <c r="E293" s="16" t="s">
        <v>57</v>
      </c>
      <c r="F293" s="16" t="s">
        <v>4</v>
      </c>
      <c r="G293" s="16" t="s">
        <v>52</v>
      </c>
      <c r="H293" s="16">
        <v>2</v>
      </c>
      <c r="I293" s="16">
        <v>8</v>
      </c>
      <c r="J293" s="16" t="s">
        <v>73</v>
      </c>
      <c r="K293" s="16" t="s">
        <v>80</v>
      </c>
      <c r="L293" s="16" t="s">
        <v>11</v>
      </c>
      <c r="M293" s="16">
        <v>2</v>
      </c>
      <c r="N293" s="16" t="s">
        <v>11</v>
      </c>
      <c r="O293" s="17" t="s">
        <v>33</v>
      </c>
      <c r="R293" t="str">
        <f t="shared" si="25"/>
        <v>Racalmas Challenger CupGroup StageZsombor BeneApor Gyorgydeak</v>
      </c>
      <c r="V293">
        <f t="shared" si="26"/>
        <v>1</v>
      </c>
      <c r="X293">
        <f t="shared" si="27"/>
        <v>0</v>
      </c>
      <c r="Y293">
        <f t="shared" si="24"/>
        <v>0</v>
      </c>
      <c r="AA293">
        <f t="shared" si="28"/>
        <v>1</v>
      </c>
      <c r="AB293">
        <f t="shared" si="29"/>
        <v>0</v>
      </c>
    </row>
    <row r="294" spans="1:28" x14ac:dyDescent="0.35">
      <c r="A294" s="15">
        <v>44296</v>
      </c>
      <c r="B294" s="16" t="s">
        <v>18</v>
      </c>
      <c r="C294" s="16" t="s">
        <v>25</v>
      </c>
      <c r="D294" s="16" t="s">
        <v>5</v>
      </c>
      <c r="E294" s="16" t="s">
        <v>57</v>
      </c>
      <c r="F294" s="16" t="s">
        <v>4</v>
      </c>
      <c r="G294" s="16" t="s">
        <v>52</v>
      </c>
      <c r="H294" s="16">
        <v>2</v>
      </c>
      <c r="I294" s="16">
        <v>9</v>
      </c>
      <c r="J294" s="16" t="s">
        <v>73</v>
      </c>
      <c r="K294" s="16" t="s">
        <v>80</v>
      </c>
      <c r="L294" s="16" t="s">
        <v>12</v>
      </c>
      <c r="M294" s="16">
        <v>1</v>
      </c>
      <c r="N294" s="16" t="s">
        <v>11</v>
      </c>
      <c r="O294" s="17" t="s">
        <v>33</v>
      </c>
      <c r="R294" t="str">
        <f t="shared" si="25"/>
        <v>Racalmas Challenger CupGroup StageZsombor BeneApor Gyorgydeak</v>
      </c>
      <c r="V294">
        <f t="shared" si="26"/>
        <v>0</v>
      </c>
      <c r="X294">
        <f t="shared" si="27"/>
        <v>0</v>
      </c>
      <c r="Y294">
        <f t="shared" si="24"/>
        <v>1</v>
      </c>
      <c r="AA294">
        <f t="shared" si="28"/>
        <v>0</v>
      </c>
      <c r="AB294">
        <f t="shared" si="29"/>
        <v>0</v>
      </c>
    </row>
    <row r="295" spans="1:28" x14ac:dyDescent="0.35">
      <c r="A295" s="15">
        <v>44296</v>
      </c>
      <c r="B295" s="16" t="s">
        <v>18</v>
      </c>
      <c r="C295" s="16" t="s">
        <v>25</v>
      </c>
      <c r="D295" s="16" t="s">
        <v>5</v>
      </c>
      <c r="E295" s="16" t="s">
        <v>57</v>
      </c>
      <c r="F295" s="16" t="s">
        <v>4</v>
      </c>
      <c r="G295" s="16" t="s">
        <v>52</v>
      </c>
      <c r="H295" s="16">
        <v>2</v>
      </c>
      <c r="I295" s="16">
        <v>10</v>
      </c>
      <c r="J295" s="16" t="s">
        <v>73</v>
      </c>
      <c r="K295" s="16" t="s">
        <v>80</v>
      </c>
      <c r="L295" s="16" t="s">
        <v>12</v>
      </c>
      <c r="M295" s="16">
        <v>1</v>
      </c>
      <c r="N295" s="16" t="s">
        <v>12</v>
      </c>
      <c r="O295" s="17" t="s">
        <v>34</v>
      </c>
      <c r="R295" t="str">
        <f t="shared" si="25"/>
        <v>Racalmas Challenger CupGroup StageZsombor BeneApor Gyorgydeak</v>
      </c>
      <c r="V295">
        <f t="shared" si="26"/>
        <v>1</v>
      </c>
      <c r="X295">
        <f t="shared" si="27"/>
        <v>1</v>
      </c>
      <c r="Y295">
        <f t="shared" si="24"/>
        <v>0</v>
      </c>
      <c r="AA295">
        <f t="shared" si="28"/>
        <v>0</v>
      </c>
      <c r="AB295">
        <f t="shared" si="29"/>
        <v>0</v>
      </c>
    </row>
    <row r="296" spans="1:28" x14ac:dyDescent="0.35">
      <c r="A296" s="15">
        <v>44296</v>
      </c>
      <c r="B296" s="16" t="s">
        <v>18</v>
      </c>
      <c r="C296" s="16" t="s">
        <v>25</v>
      </c>
      <c r="D296" s="16" t="s">
        <v>5</v>
      </c>
      <c r="E296" s="16" t="s">
        <v>57</v>
      </c>
      <c r="F296" s="16" t="s">
        <v>4</v>
      </c>
      <c r="G296" s="16" t="s">
        <v>52</v>
      </c>
      <c r="H296" s="16">
        <v>2</v>
      </c>
      <c r="I296" s="16">
        <v>11</v>
      </c>
      <c r="J296" s="16" t="s">
        <v>73</v>
      </c>
      <c r="K296" s="16" t="s">
        <v>80</v>
      </c>
      <c r="L296" s="16" t="s">
        <v>12</v>
      </c>
      <c r="M296" s="16">
        <v>1</v>
      </c>
      <c r="N296" s="16" t="s">
        <v>12</v>
      </c>
      <c r="O296" s="17" t="s">
        <v>33</v>
      </c>
      <c r="R296" t="str">
        <f t="shared" si="25"/>
        <v>Racalmas Challenger CupGroup StageZsombor BeneApor Gyorgydeak</v>
      </c>
      <c r="V296">
        <f t="shared" si="26"/>
        <v>1</v>
      </c>
      <c r="X296">
        <f t="shared" si="27"/>
        <v>1</v>
      </c>
      <c r="Y296">
        <f t="shared" si="24"/>
        <v>0</v>
      </c>
      <c r="AA296">
        <f t="shared" si="28"/>
        <v>0</v>
      </c>
      <c r="AB296">
        <f t="shared" si="29"/>
        <v>0</v>
      </c>
    </row>
    <row r="297" spans="1:28" x14ac:dyDescent="0.35">
      <c r="A297" s="15">
        <v>44296</v>
      </c>
      <c r="B297" s="16" t="s">
        <v>18</v>
      </c>
      <c r="C297" s="16" t="s">
        <v>25</v>
      </c>
      <c r="D297" s="16" t="s">
        <v>5</v>
      </c>
      <c r="E297" s="16" t="s">
        <v>57</v>
      </c>
      <c r="F297" s="16" t="s">
        <v>4</v>
      </c>
      <c r="G297" s="16" t="s">
        <v>52</v>
      </c>
      <c r="H297" s="16">
        <v>2</v>
      </c>
      <c r="I297" s="16">
        <v>12</v>
      </c>
      <c r="J297" s="16" t="s">
        <v>73</v>
      </c>
      <c r="K297" s="16" t="s">
        <v>80</v>
      </c>
      <c r="L297" s="16" t="s">
        <v>12</v>
      </c>
      <c r="M297" s="16">
        <v>1</v>
      </c>
      <c r="N297" s="16" t="s">
        <v>12</v>
      </c>
      <c r="O297" s="17" t="s">
        <v>33</v>
      </c>
      <c r="R297" t="str">
        <f t="shared" si="25"/>
        <v>Racalmas Challenger CupGroup StageZsombor BeneApor Gyorgydeak</v>
      </c>
      <c r="V297">
        <f t="shared" si="26"/>
        <v>1</v>
      </c>
      <c r="X297">
        <f t="shared" si="27"/>
        <v>1</v>
      </c>
      <c r="Y297">
        <f t="shared" si="24"/>
        <v>0</v>
      </c>
      <c r="AA297">
        <f t="shared" si="28"/>
        <v>0</v>
      </c>
      <c r="AB297">
        <f t="shared" si="29"/>
        <v>0</v>
      </c>
    </row>
    <row r="298" spans="1:28" x14ac:dyDescent="0.35">
      <c r="A298" s="15">
        <v>44296</v>
      </c>
      <c r="B298" s="16" t="s">
        <v>18</v>
      </c>
      <c r="C298" s="16" t="s">
        <v>25</v>
      </c>
      <c r="D298" s="16" t="s">
        <v>5</v>
      </c>
      <c r="E298" s="16" t="s">
        <v>57</v>
      </c>
      <c r="F298" s="16" t="s">
        <v>4</v>
      </c>
      <c r="G298" s="16" t="s">
        <v>52</v>
      </c>
      <c r="H298" s="16">
        <v>2</v>
      </c>
      <c r="I298" s="16">
        <v>13</v>
      </c>
      <c r="J298" s="16" t="s">
        <v>73</v>
      </c>
      <c r="K298" s="16" t="s">
        <v>80</v>
      </c>
      <c r="L298" s="16" t="s">
        <v>11</v>
      </c>
      <c r="M298" s="16">
        <v>1</v>
      </c>
      <c r="N298" s="16" t="s">
        <v>12</v>
      </c>
      <c r="O298" s="17" t="s">
        <v>34</v>
      </c>
      <c r="R298" t="str">
        <f t="shared" si="25"/>
        <v>Racalmas Challenger CupGroup StageZsombor BeneApor Gyorgydeak</v>
      </c>
      <c r="V298">
        <f t="shared" si="26"/>
        <v>0</v>
      </c>
      <c r="X298">
        <f t="shared" si="27"/>
        <v>0</v>
      </c>
      <c r="Y298">
        <f t="shared" si="24"/>
        <v>1</v>
      </c>
      <c r="AA298">
        <f t="shared" si="28"/>
        <v>0</v>
      </c>
      <c r="AB298">
        <f t="shared" si="29"/>
        <v>0</v>
      </c>
    </row>
    <row r="299" spans="1:28" x14ac:dyDescent="0.35">
      <c r="A299" s="15">
        <v>44296</v>
      </c>
      <c r="B299" s="16" t="s">
        <v>18</v>
      </c>
      <c r="C299" s="16" t="s">
        <v>25</v>
      </c>
      <c r="D299" s="16" t="s">
        <v>5</v>
      </c>
      <c r="E299" s="16" t="s">
        <v>57</v>
      </c>
      <c r="F299" s="16" t="s">
        <v>4</v>
      </c>
      <c r="G299" s="16" t="s">
        <v>52</v>
      </c>
      <c r="H299" s="16">
        <v>2</v>
      </c>
      <c r="I299" s="16">
        <v>14</v>
      </c>
      <c r="J299" s="16" t="s">
        <v>73</v>
      </c>
      <c r="K299" s="16" t="s">
        <v>80</v>
      </c>
      <c r="L299" s="16" t="s">
        <v>11</v>
      </c>
      <c r="M299" s="16">
        <v>1</v>
      </c>
      <c r="N299" s="16" t="s">
        <v>12</v>
      </c>
      <c r="O299" s="17" t="s">
        <v>34</v>
      </c>
      <c r="R299" t="str">
        <f t="shared" si="25"/>
        <v>Racalmas Challenger CupGroup StageZsombor BeneApor Gyorgydeak</v>
      </c>
      <c r="V299">
        <f t="shared" si="26"/>
        <v>0</v>
      </c>
      <c r="X299">
        <f t="shared" si="27"/>
        <v>0</v>
      </c>
      <c r="Y299">
        <f t="shared" si="24"/>
        <v>1</v>
      </c>
      <c r="AA299">
        <f t="shared" si="28"/>
        <v>0</v>
      </c>
      <c r="AB299">
        <f t="shared" si="29"/>
        <v>0</v>
      </c>
    </row>
    <row r="300" spans="1:28" x14ac:dyDescent="0.35">
      <c r="A300" s="15">
        <v>44296</v>
      </c>
      <c r="B300" s="16" t="s">
        <v>18</v>
      </c>
      <c r="C300" s="16" t="s">
        <v>25</v>
      </c>
      <c r="D300" s="16" t="s">
        <v>5</v>
      </c>
      <c r="E300" s="16" t="s">
        <v>57</v>
      </c>
      <c r="F300" s="16" t="s">
        <v>4</v>
      </c>
      <c r="G300" s="16" t="s">
        <v>52</v>
      </c>
      <c r="H300" s="16">
        <v>2</v>
      </c>
      <c r="I300" s="16">
        <v>15</v>
      </c>
      <c r="J300" s="16" t="s">
        <v>73</v>
      </c>
      <c r="K300" s="16" t="s">
        <v>80</v>
      </c>
      <c r="L300" s="16" t="s">
        <v>11</v>
      </c>
      <c r="M300" s="16">
        <v>1</v>
      </c>
      <c r="N300" s="16" t="s">
        <v>11</v>
      </c>
      <c r="O300" s="17" t="s">
        <v>33</v>
      </c>
      <c r="R300" t="str">
        <f t="shared" si="25"/>
        <v>Racalmas Challenger CupGroup StageZsombor BeneApor Gyorgydeak</v>
      </c>
      <c r="V300">
        <f t="shared" si="26"/>
        <v>1</v>
      </c>
      <c r="X300">
        <f t="shared" si="27"/>
        <v>1</v>
      </c>
      <c r="Y300">
        <f t="shared" si="24"/>
        <v>0</v>
      </c>
      <c r="AA300">
        <f t="shared" si="28"/>
        <v>0</v>
      </c>
      <c r="AB300">
        <f t="shared" si="29"/>
        <v>0</v>
      </c>
    </row>
    <row r="301" spans="1:28" x14ac:dyDescent="0.35">
      <c r="A301" s="15">
        <v>44296</v>
      </c>
      <c r="B301" s="16" t="s">
        <v>18</v>
      </c>
      <c r="C301" s="16" t="s">
        <v>25</v>
      </c>
      <c r="D301" s="16" t="s">
        <v>5</v>
      </c>
      <c r="E301" s="16" t="s">
        <v>57</v>
      </c>
      <c r="F301" s="16" t="s">
        <v>4</v>
      </c>
      <c r="G301" s="16" t="s">
        <v>52</v>
      </c>
      <c r="H301" s="16">
        <v>2</v>
      </c>
      <c r="I301" s="16">
        <v>16</v>
      </c>
      <c r="J301" s="16" t="s">
        <v>73</v>
      </c>
      <c r="K301" s="16" t="s">
        <v>80</v>
      </c>
      <c r="L301" s="16" t="s">
        <v>11</v>
      </c>
      <c r="M301" s="16">
        <v>2</v>
      </c>
      <c r="N301" s="16" t="s">
        <v>12</v>
      </c>
      <c r="O301" s="17" t="s">
        <v>35</v>
      </c>
      <c r="R301" t="str">
        <f t="shared" si="25"/>
        <v>Racalmas Challenger CupGroup StageZsombor BeneApor Gyorgydeak</v>
      </c>
      <c r="V301">
        <f t="shared" si="26"/>
        <v>0</v>
      </c>
      <c r="X301">
        <f t="shared" si="27"/>
        <v>0</v>
      </c>
      <c r="Y301">
        <f t="shared" si="24"/>
        <v>0</v>
      </c>
      <c r="AA301">
        <f t="shared" si="28"/>
        <v>0</v>
      </c>
      <c r="AB301">
        <f t="shared" si="29"/>
        <v>1</v>
      </c>
    </row>
    <row r="302" spans="1:28" x14ac:dyDescent="0.35">
      <c r="A302" s="15">
        <v>44296</v>
      </c>
      <c r="B302" s="16" t="s">
        <v>18</v>
      </c>
      <c r="C302" s="16" t="s">
        <v>25</v>
      </c>
      <c r="D302" s="16" t="s">
        <v>5</v>
      </c>
      <c r="E302" s="16" t="s">
        <v>57</v>
      </c>
      <c r="F302" s="16" t="s">
        <v>4</v>
      </c>
      <c r="G302" s="16" t="s">
        <v>52</v>
      </c>
      <c r="H302" s="16">
        <v>2</v>
      </c>
      <c r="I302" s="16">
        <v>17</v>
      </c>
      <c r="J302" s="16" t="s">
        <v>73</v>
      </c>
      <c r="K302" s="16" t="s">
        <v>80</v>
      </c>
      <c r="L302" s="16" t="s">
        <v>12</v>
      </c>
      <c r="M302" s="16">
        <v>1</v>
      </c>
      <c r="N302" s="16" t="s">
        <v>12</v>
      </c>
      <c r="O302" s="17" t="s">
        <v>34</v>
      </c>
      <c r="R302" t="str">
        <f t="shared" si="25"/>
        <v>Racalmas Challenger CupGroup StageZsombor BeneApor Gyorgydeak</v>
      </c>
      <c r="V302">
        <f t="shared" si="26"/>
        <v>1</v>
      </c>
      <c r="X302">
        <f t="shared" si="27"/>
        <v>1</v>
      </c>
      <c r="Y302">
        <f t="shared" si="24"/>
        <v>0</v>
      </c>
      <c r="AA302">
        <f t="shared" si="28"/>
        <v>0</v>
      </c>
      <c r="AB302">
        <f t="shared" si="29"/>
        <v>0</v>
      </c>
    </row>
    <row r="303" spans="1:28" x14ac:dyDescent="0.35">
      <c r="A303" s="15">
        <v>44296</v>
      </c>
      <c r="B303" s="16" t="s">
        <v>18</v>
      </c>
      <c r="C303" s="16" t="s">
        <v>25</v>
      </c>
      <c r="D303" s="16" t="s">
        <v>5</v>
      </c>
      <c r="E303" s="16" t="s">
        <v>57</v>
      </c>
      <c r="F303" s="16" t="s">
        <v>4</v>
      </c>
      <c r="G303" s="16" t="s">
        <v>52</v>
      </c>
      <c r="H303" s="16">
        <v>2</v>
      </c>
      <c r="I303" s="16">
        <v>18</v>
      </c>
      <c r="J303" s="16" t="s">
        <v>73</v>
      </c>
      <c r="K303" s="16" t="s">
        <v>80</v>
      </c>
      <c r="L303" s="16" t="s">
        <v>12</v>
      </c>
      <c r="M303" s="16">
        <v>2</v>
      </c>
      <c r="N303" s="16" t="s">
        <v>11</v>
      </c>
      <c r="O303" s="17" t="s">
        <v>33</v>
      </c>
      <c r="R303" t="str">
        <f t="shared" si="25"/>
        <v>Racalmas Challenger CupGroup StageZsombor BeneApor Gyorgydeak</v>
      </c>
      <c r="V303">
        <f t="shared" si="26"/>
        <v>0</v>
      </c>
      <c r="X303">
        <f t="shared" si="27"/>
        <v>0</v>
      </c>
      <c r="Y303">
        <f t="shared" si="24"/>
        <v>0</v>
      </c>
      <c r="AA303">
        <f t="shared" si="28"/>
        <v>0</v>
      </c>
      <c r="AB303">
        <f t="shared" si="29"/>
        <v>1</v>
      </c>
    </row>
    <row r="304" spans="1:28" x14ac:dyDescent="0.35">
      <c r="A304" s="15">
        <v>44296</v>
      </c>
      <c r="B304" s="16" t="s">
        <v>18</v>
      </c>
      <c r="C304" s="16" t="s">
        <v>25</v>
      </c>
      <c r="D304" s="16" t="s">
        <v>5</v>
      </c>
      <c r="E304" s="16" t="s">
        <v>57</v>
      </c>
      <c r="F304" s="16" t="s">
        <v>4</v>
      </c>
      <c r="G304" s="16" t="s">
        <v>52</v>
      </c>
      <c r="H304" s="16">
        <v>2</v>
      </c>
      <c r="I304" s="16">
        <v>19</v>
      </c>
      <c r="J304" s="16" t="s">
        <v>73</v>
      </c>
      <c r="K304" s="16" t="s">
        <v>80</v>
      </c>
      <c r="L304" s="16" t="s">
        <v>12</v>
      </c>
      <c r="M304" s="16">
        <v>1</v>
      </c>
      <c r="N304" s="16" t="s">
        <v>12</v>
      </c>
      <c r="O304" s="17" t="s">
        <v>33</v>
      </c>
      <c r="R304" t="str">
        <f t="shared" si="25"/>
        <v>Racalmas Challenger CupGroup StageZsombor BeneApor Gyorgydeak</v>
      </c>
      <c r="V304">
        <f t="shared" si="26"/>
        <v>1</v>
      </c>
      <c r="X304">
        <f t="shared" si="27"/>
        <v>1</v>
      </c>
      <c r="Y304">
        <f t="shared" si="24"/>
        <v>0</v>
      </c>
      <c r="AA304">
        <f t="shared" si="28"/>
        <v>0</v>
      </c>
      <c r="AB304">
        <f t="shared" si="29"/>
        <v>0</v>
      </c>
    </row>
    <row r="305" spans="1:28" x14ac:dyDescent="0.35">
      <c r="A305" s="15">
        <v>44296</v>
      </c>
      <c r="B305" s="16" t="s">
        <v>18</v>
      </c>
      <c r="C305" s="16" t="s">
        <v>25</v>
      </c>
      <c r="D305" s="16" t="s">
        <v>5</v>
      </c>
      <c r="E305" s="16" t="s">
        <v>57</v>
      </c>
      <c r="F305" s="16" t="s">
        <v>4</v>
      </c>
      <c r="G305" s="16" t="s">
        <v>52</v>
      </c>
      <c r="H305" s="16">
        <v>2</v>
      </c>
      <c r="I305" s="16">
        <v>20</v>
      </c>
      <c r="J305" s="16" t="s">
        <v>73</v>
      </c>
      <c r="K305" s="16" t="s">
        <v>80</v>
      </c>
      <c r="L305" s="16" t="s">
        <v>12</v>
      </c>
      <c r="M305" s="16">
        <v>1</v>
      </c>
      <c r="N305" s="16" t="s">
        <v>12</v>
      </c>
      <c r="O305" s="17" t="s">
        <v>33</v>
      </c>
      <c r="R305" t="str">
        <f t="shared" si="25"/>
        <v>Racalmas Challenger CupGroup StageZsombor BeneApor Gyorgydeak</v>
      </c>
      <c r="V305">
        <f t="shared" si="26"/>
        <v>1</v>
      </c>
      <c r="X305">
        <f t="shared" si="27"/>
        <v>1</v>
      </c>
      <c r="Y305">
        <f t="shared" si="24"/>
        <v>0</v>
      </c>
      <c r="AA305">
        <f t="shared" si="28"/>
        <v>0</v>
      </c>
      <c r="AB305">
        <f t="shared" si="29"/>
        <v>0</v>
      </c>
    </row>
    <row r="306" spans="1:28" x14ac:dyDescent="0.35">
      <c r="A306" s="15">
        <v>44296</v>
      </c>
      <c r="B306" s="16" t="s">
        <v>18</v>
      </c>
      <c r="C306" s="16" t="s">
        <v>25</v>
      </c>
      <c r="D306" s="16" t="s">
        <v>5</v>
      </c>
      <c r="E306" s="16" t="s">
        <v>57</v>
      </c>
      <c r="F306" s="16" t="s">
        <v>4</v>
      </c>
      <c r="G306" s="16" t="s">
        <v>52</v>
      </c>
      <c r="H306" s="16">
        <v>2</v>
      </c>
      <c r="I306" s="16">
        <v>21</v>
      </c>
      <c r="J306" s="16" t="s">
        <v>73</v>
      </c>
      <c r="K306" s="16" t="s">
        <v>80</v>
      </c>
      <c r="L306" s="16" t="s">
        <v>11</v>
      </c>
      <c r="M306" s="16">
        <v>1</v>
      </c>
      <c r="N306" s="16" t="s">
        <v>11</v>
      </c>
      <c r="O306" s="17" t="s">
        <v>35</v>
      </c>
      <c r="R306" t="str">
        <f t="shared" si="25"/>
        <v>Racalmas Challenger CupGroup StageZsombor BeneApor Gyorgydeak</v>
      </c>
      <c r="V306">
        <f t="shared" si="26"/>
        <v>1</v>
      </c>
      <c r="X306">
        <f t="shared" si="27"/>
        <v>1</v>
      </c>
      <c r="Y306">
        <f t="shared" si="24"/>
        <v>0</v>
      </c>
      <c r="AA306">
        <f t="shared" si="28"/>
        <v>0</v>
      </c>
      <c r="AB306">
        <f t="shared" si="29"/>
        <v>0</v>
      </c>
    </row>
    <row r="307" spans="1:28" x14ac:dyDescent="0.35">
      <c r="A307" s="15">
        <v>44296</v>
      </c>
      <c r="B307" s="16" t="s">
        <v>18</v>
      </c>
      <c r="C307" s="16" t="s">
        <v>25</v>
      </c>
      <c r="D307" s="16" t="s">
        <v>5</v>
      </c>
      <c r="E307" s="16" t="s">
        <v>57</v>
      </c>
      <c r="F307" s="16" t="s">
        <v>4</v>
      </c>
      <c r="G307" s="16" t="s">
        <v>52</v>
      </c>
      <c r="H307" s="16">
        <v>2</v>
      </c>
      <c r="I307" s="16">
        <v>22</v>
      </c>
      <c r="J307" s="16" t="s">
        <v>73</v>
      </c>
      <c r="K307" s="16" t="s">
        <v>80</v>
      </c>
      <c r="L307" s="16" t="s">
        <v>11</v>
      </c>
      <c r="M307" s="16">
        <v>1</v>
      </c>
      <c r="N307" s="16" t="s">
        <v>12</v>
      </c>
      <c r="O307" s="17" t="s">
        <v>33</v>
      </c>
      <c r="R307" t="str">
        <f t="shared" si="25"/>
        <v>Racalmas Challenger CupGroup StageZsombor BeneApor Gyorgydeak</v>
      </c>
      <c r="V307">
        <f t="shared" si="26"/>
        <v>0</v>
      </c>
      <c r="X307">
        <f t="shared" si="27"/>
        <v>0</v>
      </c>
      <c r="Y307">
        <f t="shared" si="24"/>
        <v>1</v>
      </c>
      <c r="AA307">
        <f t="shared" si="28"/>
        <v>0</v>
      </c>
      <c r="AB307">
        <f t="shared" si="29"/>
        <v>0</v>
      </c>
    </row>
    <row r="308" spans="1:28" x14ac:dyDescent="0.35">
      <c r="A308" s="15">
        <v>44296</v>
      </c>
      <c r="B308" s="16" t="s">
        <v>18</v>
      </c>
      <c r="C308" s="16" t="s">
        <v>25</v>
      </c>
      <c r="D308" s="16" t="s">
        <v>5</v>
      </c>
      <c r="E308" s="16" t="s">
        <v>57</v>
      </c>
      <c r="F308" s="16" t="s">
        <v>4</v>
      </c>
      <c r="G308" s="16" t="s">
        <v>52</v>
      </c>
      <c r="H308" s="16">
        <v>2</v>
      </c>
      <c r="I308" s="16">
        <v>23</v>
      </c>
      <c r="J308" s="16" t="s">
        <v>73</v>
      </c>
      <c r="K308" s="16" t="s">
        <v>80</v>
      </c>
      <c r="L308" s="16" t="s">
        <v>11</v>
      </c>
      <c r="M308" s="16">
        <v>1</v>
      </c>
      <c r="N308" s="16" t="s">
        <v>11</v>
      </c>
      <c r="O308" s="17" t="s">
        <v>35</v>
      </c>
      <c r="R308" t="str">
        <f t="shared" si="25"/>
        <v>Racalmas Challenger CupGroup StageZsombor BeneApor Gyorgydeak</v>
      </c>
      <c r="V308">
        <f t="shared" si="26"/>
        <v>1</v>
      </c>
      <c r="X308">
        <f t="shared" si="27"/>
        <v>1</v>
      </c>
      <c r="Y308">
        <f t="shared" si="24"/>
        <v>0</v>
      </c>
      <c r="AA308">
        <f t="shared" si="28"/>
        <v>0</v>
      </c>
      <c r="AB308">
        <f t="shared" si="29"/>
        <v>0</v>
      </c>
    </row>
    <row r="309" spans="1:28" x14ac:dyDescent="0.35">
      <c r="A309" s="15">
        <v>44296</v>
      </c>
      <c r="B309" s="16" t="s">
        <v>18</v>
      </c>
      <c r="C309" s="16" t="s">
        <v>25</v>
      </c>
      <c r="D309" s="16" t="s">
        <v>5</v>
      </c>
      <c r="E309" s="16" t="s">
        <v>57</v>
      </c>
      <c r="F309" s="16" t="s">
        <v>4</v>
      </c>
      <c r="G309" s="16" t="s">
        <v>52</v>
      </c>
      <c r="H309" s="16">
        <v>3</v>
      </c>
      <c r="I309" s="16">
        <v>1</v>
      </c>
      <c r="J309" s="16" t="s">
        <v>73</v>
      </c>
      <c r="K309" s="16" t="s">
        <v>80</v>
      </c>
      <c r="L309" s="16" t="s">
        <v>12</v>
      </c>
      <c r="M309" s="16">
        <v>2</v>
      </c>
      <c r="N309" s="16" t="s">
        <v>11</v>
      </c>
      <c r="O309" s="17" t="s">
        <v>34</v>
      </c>
      <c r="R309" t="str">
        <f t="shared" si="25"/>
        <v>Racalmas Challenger CupGroup StageZsombor BeneApor Gyorgydeak</v>
      </c>
      <c r="V309">
        <f t="shared" si="26"/>
        <v>0</v>
      </c>
      <c r="X309">
        <f t="shared" si="27"/>
        <v>0</v>
      </c>
      <c r="Y309">
        <f t="shared" si="24"/>
        <v>0</v>
      </c>
      <c r="AA309">
        <f t="shared" si="28"/>
        <v>0</v>
      </c>
      <c r="AB309">
        <f t="shared" si="29"/>
        <v>1</v>
      </c>
    </row>
    <row r="310" spans="1:28" x14ac:dyDescent="0.35">
      <c r="A310" s="15">
        <v>44296</v>
      </c>
      <c r="B310" s="16" t="s">
        <v>18</v>
      </c>
      <c r="C310" s="16" t="s">
        <v>25</v>
      </c>
      <c r="D310" s="16" t="s">
        <v>5</v>
      </c>
      <c r="E310" s="16" t="s">
        <v>57</v>
      </c>
      <c r="F310" s="16" t="s">
        <v>4</v>
      </c>
      <c r="G310" s="16" t="s">
        <v>52</v>
      </c>
      <c r="H310" s="16">
        <v>3</v>
      </c>
      <c r="I310" s="16">
        <v>2</v>
      </c>
      <c r="J310" s="16" t="s">
        <v>73</v>
      </c>
      <c r="K310" s="16" t="s">
        <v>80</v>
      </c>
      <c r="L310" s="16" t="s">
        <v>12</v>
      </c>
      <c r="M310" s="16">
        <v>1</v>
      </c>
      <c r="N310" s="16" t="s">
        <v>12</v>
      </c>
      <c r="O310" s="17" t="s">
        <v>34</v>
      </c>
      <c r="R310" t="str">
        <f t="shared" si="25"/>
        <v>Racalmas Challenger CupGroup StageZsombor BeneApor Gyorgydeak</v>
      </c>
      <c r="V310">
        <f t="shared" si="26"/>
        <v>1</v>
      </c>
      <c r="X310">
        <f t="shared" si="27"/>
        <v>1</v>
      </c>
      <c r="Y310">
        <f t="shared" si="24"/>
        <v>0</v>
      </c>
      <c r="AA310">
        <f t="shared" si="28"/>
        <v>0</v>
      </c>
      <c r="AB310">
        <f t="shared" si="29"/>
        <v>0</v>
      </c>
    </row>
    <row r="311" spans="1:28" x14ac:dyDescent="0.35">
      <c r="A311" s="15">
        <v>44296</v>
      </c>
      <c r="B311" s="16" t="s">
        <v>18</v>
      </c>
      <c r="C311" s="16" t="s">
        <v>25</v>
      </c>
      <c r="D311" s="16" t="s">
        <v>5</v>
      </c>
      <c r="E311" s="16" t="s">
        <v>57</v>
      </c>
      <c r="F311" s="16" t="s">
        <v>4</v>
      </c>
      <c r="G311" s="16" t="s">
        <v>52</v>
      </c>
      <c r="H311" s="16">
        <v>3</v>
      </c>
      <c r="I311" s="16">
        <v>3</v>
      </c>
      <c r="J311" s="16" t="s">
        <v>73</v>
      </c>
      <c r="K311" s="16" t="s">
        <v>80</v>
      </c>
      <c r="L311" s="16" t="s">
        <v>12</v>
      </c>
      <c r="M311" s="16">
        <v>2</v>
      </c>
      <c r="N311" s="16" t="s">
        <v>11</v>
      </c>
      <c r="O311" s="17" t="s">
        <v>34</v>
      </c>
      <c r="R311" t="str">
        <f t="shared" si="25"/>
        <v>Racalmas Challenger CupGroup StageZsombor BeneApor Gyorgydeak</v>
      </c>
      <c r="V311">
        <f t="shared" si="26"/>
        <v>0</v>
      </c>
      <c r="X311">
        <f t="shared" si="27"/>
        <v>0</v>
      </c>
      <c r="Y311">
        <f t="shared" si="24"/>
        <v>0</v>
      </c>
      <c r="AA311">
        <f t="shared" si="28"/>
        <v>0</v>
      </c>
      <c r="AB311">
        <f t="shared" si="29"/>
        <v>1</v>
      </c>
    </row>
    <row r="312" spans="1:28" x14ac:dyDescent="0.35">
      <c r="A312" s="15">
        <v>44296</v>
      </c>
      <c r="B312" s="16" t="s">
        <v>18</v>
      </c>
      <c r="C312" s="16" t="s">
        <v>25</v>
      </c>
      <c r="D312" s="16" t="s">
        <v>5</v>
      </c>
      <c r="E312" s="16" t="s">
        <v>57</v>
      </c>
      <c r="F312" s="16" t="s">
        <v>4</v>
      </c>
      <c r="G312" s="16" t="s">
        <v>52</v>
      </c>
      <c r="H312" s="16">
        <v>3</v>
      </c>
      <c r="I312" s="16">
        <v>4</v>
      </c>
      <c r="J312" s="16" t="s">
        <v>73</v>
      </c>
      <c r="K312" s="16" t="s">
        <v>80</v>
      </c>
      <c r="L312" s="16" t="s">
        <v>12</v>
      </c>
      <c r="M312" s="16">
        <v>2</v>
      </c>
      <c r="N312" s="16" t="s">
        <v>11</v>
      </c>
      <c r="O312" s="17" t="s">
        <v>33</v>
      </c>
      <c r="R312" t="str">
        <f t="shared" si="25"/>
        <v>Racalmas Challenger CupGroup StageZsombor BeneApor Gyorgydeak</v>
      </c>
      <c r="V312">
        <f t="shared" si="26"/>
        <v>0</v>
      </c>
      <c r="X312">
        <f t="shared" si="27"/>
        <v>0</v>
      </c>
      <c r="Y312">
        <f t="shared" si="24"/>
        <v>0</v>
      </c>
      <c r="AA312">
        <f t="shared" si="28"/>
        <v>0</v>
      </c>
      <c r="AB312">
        <f t="shared" si="29"/>
        <v>1</v>
      </c>
    </row>
    <row r="313" spans="1:28" x14ac:dyDescent="0.35">
      <c r="A313" s="15">
        <v>44296</v>
      </c>
      <c r="B313" s="16" t="s">
        <v>18</v>
      </c>
      <c r="C313" s="16" t="s">
        <v>25</v>
      </c>
      <c r="D313" s="16" t="s">
        <v>5</v>
      </c>
      <c r="E313" s="16" t="s">
        <v>57</v>
      </c>
      <c r="F313" s="16" t="s">
        <v>4</v>
      </c>
      <c r="G313" s="16" t="s">
        <v>52</v>
      </c>
      <c r="H313" s="16">
        <v>3</v>
      </c>
      <c r="I313" s="16">
        <v>5</v>
      </c>
      <c r="J313" s="16" t="s">
        <v>73</v>
      </c>
      <c r="K313" s="16" t="s">
        <v>80</v>
      </c>
      <c r="L313" s="16" t="s">
        <v>11</v>
      </c>
      <c r="M313" s="16">
        <v>2</v>
      </c>
      <c r="N313" s="16" t="s">
        <v>12</v>
      </c>
      <c r="O313" s="17" t="s">
        <v>34</v>
      </c>
      <c r="R313" t="str">
        <f t="shared" si="25"/>
        <v>Racalmas Challenger CupGroup StageZsombor BeneApor Gyorgydeak</v>
      </c>
      <c r="V313">
        <f t="shared" si="26"/>
        <v>0</v>
      </c>
      <c r="X313">
        <f t="shared" si="27"/>
        <v>0</v>
      </c>
      <c r="Y313">
        <f t="shared" si="24"/>
        <v>0</v>
      </c>
      <c r="AA313">
        <f t="shared" si="28"/>
        <v>0</v>
      </c>
      <c r="AB313">
        <f t="shared" si="29"/>
        <v>1</v>
      </c>
    </row>
    <row r="314" spans="1:28" x14ac:dyDescent="0.35">
      <c r="A314" s="15">
        <v>44296</v>
      </c>
      <c r="B314" s="16" t="s">
        <v>18</v>
      </c>
      <c r="C314" s="16" t="s">
        <v>25</v>
      </c>
      <c r="D314" s="16" t="s">
        <v>5</v>
      </c>
      <c r="E314" s="16" t="s">
        <v>57</v>
      </c>
      <c r="F314" s="16" t="s">
        <v>4</v>
      </c>
      <c r="G314" s="16" t="s">
        <v>52</v>
      </c>
      <c r="H314" s="16">
        <v>3</v>
      </c>
      <c r="I314" s="16">
        <v>6</v>
      </c>
      <c r="J314" s="16" t="s">
        <v>73</v>
      </c>
      <c r="K314" s="16" t="s">
        <v>80</v>
      </c>
      <c r="L314" s="16" t="s">
        <v>11</v>
      </c>
      <c r="M314" s="16">
        <v>1</v>
      </c>
      <c r="N314" s="16" t="s">
        <v>12</v>
      </c>
      <c r="O314" s="17" t="s">
        <v>35</v>
      </c>
      <c r="R314" t="str">
        <f t="shared" si="25"/>
        <v>Racalmas Challenger CupGroup StageZsombor BeneApor Gyorgydeak</v>
      </c>
      <c r="V314">
        <f t="shared" si="26"/>
        <v>0</v>
      </c>
      <c r="X314">
        <f t="shared" si="27"/>
        <v>0</v>
      </c>
      <c r="Y314">
        <f t="shared" si="24"/>
        <v>1</v>
      </c>
      <c r="AA314">
        <f t="shared" si="28"/>
        <v>0</v>
      </c>
      <c r="AB314">
        <f t="shared" si="29"/>
        <v>0</v>
      </c>
    </row>
    <row r="315" spans="1:28" x14ac:dyDescent="0.35">
      <c r="A315" s="15">
        <v>44296</v>
      </c>
      <c r="B315" s="16" t="s">
        <v>18</v>
      </c>
      <c r="C315" s="16" t="s">
        <v>25</v>
      </c>
      <c r="D315" s="16" t="s">
        <v>5</v>
      </c>
      <c r="E315" s="16" t="s">
        <v>57</v>
      </c>
      <c r="F315" s="16" t="s">
        <v>4</v>
      </c>
      <c r="G315" s="16" t="s">
        <v>52</v>
      </c>
      <c r="H315" s="16">
        <v>3</v>
      </c>
      <c r="I315" s="16">
        <v>7</v>
      </c>
      <c r="J315" s="16" t="s">
        <v>73</v>
      </c>
      <c r="K315" s="16" t="s">
        <v>80</v>
      </c>
      <c r="L315" s="16" t="s">
        <v>11</v>
      </c>
      <c r="M315" s="16">
        <v>2</v>
      </c>
      <c r="N315" s="16" t="s">
        <v>11</v>
      </c>
      <c r="O315" s="17" t="s">
        <v>35</v>
      </c>
      <c r="R315" t="str">
        <f t="shared" si="25"/>
        <v>Racalmas Challenger CupGroup StageZsombor BeneApor Gyorgydeak</v>
      </c>
      <c r="V315">
        <f t="shared" si="26"/>
        <v>1</v>
      </c>
      <c r="X315">
        <f t="shared" si="27"/>
        <v>0</v>
      </c>
      <c r="Y315">
        <f t="shared" si="24"/>
        <v>0</v>
      </c>
      <c r="AA315">
        <f t="shared" si="28"/>
        <v>1</v>
      </c>
      <c r="AB315">
        <f t="shared" si="29"/>
        <v>0</v>
      </c>
    </row>
    <row r="316" spans="1:28" x14ac:dyDescent="0.35">
      <c r="A316" s="15">
        <v>44296</v>
      </c>
      <c r="B316" s="16" t="s">
        <v>18</v>
      </c>
      <c r="C316" s="16" t="s">
        <v>25</v>
      </c>
      <c r="D316" s="16" t="s">
        <v>5</v>
      </c>
      <c r="E316" s="16" t="s">
        <v>57</v>
      </c>
      <c r="F316" s="16" t="s">
        <v>4</v>
      </c>
      <c r="G316" s="16" t="s">
        <v>52</v>
      </c>
      <c r="H316" s="16">
        <v>3</v>
      </c>
      <c r="I316" s="16">
        <v>8</v>
      </c>
      <c r="J316" s="16" t="s">
        <v>73</v>
      </c>
      <c r="K316" s="16" t="s">
        <v>80</v>
      </c>
      <c r="L316" s="16" t="s">
        <v>11</v>
      </c>
      <c r="M316" s="16">
        <v>2</v>
      </c>
      <c r="N316" s="16" t="s">
        <v>12</v>
      </c>
      <c r="O316" s="17" t="s">
        <v>34</v>
      </c>
      <c r="R316" t="str">
        <f t="shared" si="25"/>
        <v>Racalmas Challenger CupGroup StageZsombor BeneApor Gyorgydeak</v>
      </c>
      <c r="V316">
        <f t="shared" si="26"/>
        <v>0</v>
      </c>
      <c r="X316">
        <f t="shared" si="27"/>
        <v>0</v>
      </c>
      <c r="Y316">
        <f t="shared" si="24"/>
        <v>0</v>
      </c>
      <c r="AA316">
        <f t="shared" si="28"/>
        <v>0</v>
      </c>
      <c r="AB316">
        <f t="shared" si="29"/>
        <v>1</v>
      </c>
    </row>
    <row r="317" spans="1:28" x14ac:dyDescent="0.35">
      <c r="A317" s="15">
        <v>44296</v>
      </c>
      <c r="B317" s="16" t="s">
        <v>18</v>
      </c>
      <c r="C317" s="16" t="s">
        <v>25</v>
      </c>
      <c r="D317" s="16" t="s">
        <v>5</v>
      </c>
      <c r="E317" s="16" t="s">
        <v>57</v>
      </c>
      <c r="F317" s="16" t="s">
        <v>4</v>
      </c>
      <c r="G317" s="16" t="s">
        <v>52</v>
      </c>
      <c r="H317" s="16">
        <v>3</v>
      </c>
      <c r="I317" s="16">
        <v>9</v>
      </c>
      <c r="J317" s="16" t="s">
        <v>73</v>
      </c>
      <c r="K317" s="16" t="s">
        <v>80</v>
      </c>
      <c r="L317" s="16" t="s">
        <v>12</v>
      </c>
      <c r="M317" s="16">
        <v>2</v>
      </c>
      <c r="N317" s="16" t="s">
        <v>12</v>
      </c>
      <c r="O317" s="17" t="s">
        <v>33</v>
      </c>
      <c r="R317" t="str">
        <f t="shared" si="25"/>
        <v>Racalmas Challenger CupGroup StageZsombor BeneApor Gyorgydeak</v>
      </c>
      <c r="V317">
        <f t="shared" si="26"/>
        <v>1</v>
      </c>
      <c r="X317">
        <f t="shared" si="27"/>
        <v>0</v>
      </c>
      <c r="Y317">
        <f t="shared" si="24"/>
        <v>0</v>
      </c>
      <c r="AA317">
        <f t="shared" si="28"/>
        <v>1</v>
      </c>
      <c r="AB317">
        <f t="shared" si="29"/>
        <v>0</v>
      </c>
    </row>
    <row r="318" spans="1:28" x14ac:dyDescent="0.35">
      <c r="A318" s="15">
        <v>44296</v>
      </c>
      <c r="B318" s="16" t="s">
        <v>18</v>
      </c>
      <c r="C318" s="16" t="s">
        <v>25</v>
      </c>
      <c r="D318" s="16" t="s">
        <v>5</v>
      </c>
      <c r="E318" s="16" t="s">
        <v>57</v>
      </c>
      <c r="F318" s="16" t="s">
        <v>4</v>
      </c>
      <c r="G318" s="16" t="s">
        <v>52</v>
      </c>
      <c r="H318" s="16">
        <v>3</v>
      </c>
      <c r="I318" s="16">
        <v>10</v>
      </c>
      <c r="J318" s="16" t="s">
        <v>73</v>
      </c>
      <c r="K318" s="16" t="s">
        <v>80</v>
      </c>
      <c r="L318" s="16" t="s">
        <v>12</v>
      </c>
      <c r="M318" s="16">
        <v>2</v>
      </c>
      <c r="N318" s="16" t="s">
        <v>12</v>
      </c>
      <c r="O318" s="17" t="s">
        <v>33</v>
      </c>
      <c r="R318" t="str">
        <f t="shared" si="25"/>
        <v>Racalmas Challenger CupGroup StageZsombor BeneApor Gyorgydeak</v>
      </c>
      <c r="V318">
        <f t="shared" si="26"/>
        <v>1</v>
      </c>
      <c r="X318">
        <f t="shared" si="27"/>
        <v>0</v>
      </c>
      <c r="Y318">
        <f t="shared" si="24"/>
        <v>0</v>
      </c>
      <c r="AA318">
        <f t="shared" si="28"/>
        <v>1</v>
      </c>
      <c r="AB318">
        <f t="shared" si="29"/>
        <v>0</v>
      </c>
    </row>
    <row r="319" spans="1:28" x14ac:dyDescent="0.35">
      <c r="A319" s="15">
        <v>44296</v>
      </c>
      <c r="B319" s="16" t="s">
        <v>18</v>
      </c>
      <c r="C319" s="16" t="s">
        <v>25</v>
      </c>
      <c r="D319" s="16" t="s">
        <v>5</v>
      </c>
      <c r="E319" s="16" t="s">
        <v>57</v>
      </c>
      <c r="F319" s="16" t="s">
        <v>4</v>
      </c>
      <c r="G319" s="16" t="s">
        <v>52</v>
      </c>
      <c r="H319" s="16">
        <v>3</v>
      </c>
      <c r="I319" s="16">
        <v>11</v>
      </c>
      <c r="J319" s="16" t="s">
        <v>73</v>
      </c>
      <c r="K319" s="16" t="s">
        <v>80</v>
      </c>
      <c r="L319" s="16" t="s">
        <v>12</v>
      </c>
      <c r="M319" s="16">
        <v>1</v>
      </c>
      <c r="N319" s="16" t="s">
        <v>12</v>
      </c>
      <c r="O319" s="17" t="s">
        <v>33</v>
      </c>
      <c r="R319" t="str">
        <f t="shared" si="25"/>
        <v>Racalmas Challenger CupGroup StageZsombor BeneApor Gyorgydeak</v>
      </c>
      <c r="V319">
        <f t="shared" si="26"/>
        <v>1</v>
      </c>
      <c r="X319">
        <f t="shared" si="27"/>
        <v>1</v>
      </c>
      <c r="Y319">
        <f t="shared" si="24"/>
        <v>0</v>
      </c>
      <c r="AA319">
        <f t="shared" si="28"/>
        <v>0</v>
      </c>
      <c r="AB319">
        <f t="shared" si="29"/>
        <v>0</v>
      </c>
    </row>
    <row r="320" spans="1:28" x14ac:dyDescent="0.35">
      <c r="A320" s="15">
        <v>44296</v>
      </c>
      <c r="B320" s="16" t="s">
        <v>18</v>
      </c>
      <c r="C320" s="16" t="s">
        <v>25</v>
      </c>
      <c r="D320" s="16" t="s">
        <v>5</v>
      </c>
      <c r="E320" s="16" t="s">
        <v>57</v>
      </c>
      <c r="F320" s="16" t="s">
        <v>4</v>
      </c>
      <c r="G320" s="16" t="s">
        <v>52</v>
      </c>
      <c r="H320" s="16">
        <v>3</v>
      </c>
      <c r="I320" s="16">
        <v>12</v>
      </c>
      <c r="J320" s="16" t="s">
        <v>73</v>
      </c>
      <c r="K320" s="16" t="s">
        <v>80</v>
      </c>
      <c r="L320" s="16" t="s">
        <v>12</v>
      </c>
      <c r="M320" s="16">
        <v>1</v>
      </c>
      <c r="N320" s="16" t="s">
        <v>12</v>
      </c>
      <c r="O320" s="17" t="s">
        <v>35</v>
      </c>
      <c r="R320" t="str">
        <f t="shared" si="25"/>
        <v>Racalmas Challenger CupGroup StageZsombor BeneApor Gyorgydeak</v>
      </c>
      <c r="V320">
        <f t="shared" si="26"/>
        <v>1</v>
      </c>
      <c r="X320">
        <f t="shared" si="27"/>
        <v>1</v>
      </c>
      <c r="Y320">
        <f t="shared" si="24"/>
        <v>0</v>
      </c>
      <c r="AA320">
        <f t="shared" si="28"/>
        <v>0</v>
      </c>
      <c r="AB320">
        <f t="shared" si="29"/>
        <v>0</v>
      </c>
    </row>
    <row r="321" spans="1:28" x14ac:dyDescent="0.35">
      <c r="A321" s="15">
        <v>44296</v>
      </c>
      <c r="B321" s="16" t="s">
        <v>18</v>
      </c>
      <c r="C321" s="16" t="s">
        <v>25</v>
      </c>
      <c r="D321" s="16" t="s">
        <v>5</v>
      </c>
      <c r="E321" s="16" t="s">
        <v>57</v>
      </c>
      <c r="F321" s="16" t="s">
        <v>4</v>
      </c>
      <c r="G321" s="16" t="s">
        <v>52</v>
      </c>
      <c r="H321" s="16">
        <v>3</v>
      </c>
      <c r="I321" s="16">
        <v>13</v>
      </c>
      <c r="J321" s="16" t="s">
        <v>73</v>
      </c>
      <c r="K321" s="16" t="s">
        <v>80</v>
      </c>
      <c r="L321" s="16" t="s">
        <v>11</v>
      </c>
      <c r="M321" s="16">
        <v>2</v>
      </c>
      <c r="N321" s="16" t="s">
        <v>12</v>
      </c>
      <c r="O321" s="17" t="s">
        <v>35</v>
      </c>
      <c r="R321" t="str">
        <f t="shared" si="25"/>
        <v>Racalmas Challenger CupGroup StageZsombor BeneApor Gyorgydeak</v>
      </c>
      <c r="V321">
        <f t="shared" si="26"/>
        <v>0</v>
      </c>
      <c r="X321">
        <f t="shared" si="27"/>
        <v>0</v>
      </c>
      <c r="Y321">
        <f t="shared" si="24"/>
        <v>0</v>
      </c>
      <c r="AA321">
        <f t="shared" si="28"/>
        <v>0</v>
      </c>
      <c r="AB321">
        <f t="shared" si="29"/>
        <v>1</v>
      </c>
    </row>
    <row r="322" spans="1:28" x14ac:dyDescent="0.35">
      <c r="A322" s="15">
        <v>44296</v>
      </c>
      <c r="B322" s="16" t="s">
        <v>18</v>
      </c>
      <c r="C322" s="16" t="s">
        <v>25</v>
      </c>
      <c r="D322" s="16" t="s">
        <v>5</v>
      </c>
      <c r="E322" s="16" t="s">
        <v>57</v>
      </c>
      <c r="F322" s="16" t="s">
        <v>4</v>
      </c>
      <c r="G322" s="16" t="s">
        <v>52</v>
      </c>
      <c r="H322" s="16">
        <v>3</v>
      </c>
      <c r="I322" s="16">
        <v>14</v>
      </c>
      <c r="J322" s="16" t="s">
        <v>73</v>
      </c>
      <c r="K322" s="16" t="s">
        <v>80</v>
      </c>
      <c r="L322" s="16" t="s">
        <v>11</v>
      </c>
      <c r="M322" s="16">
        <v>1</v>
      </c>
      <c r="N322" s="16" t="s">
        <v>12</v>
      </c>
      <c r="O322" s="17" t="s">
        <v>34</v>
      </c>
      <c r="R322" t="str">
        <f t="shared" si="25"/>
        <v>Racalmas Challenger CupGroup StageZsombor BeneApor Gyorgydeak</v>
      </c>
      <c r="V322">
        <f t="shared" si="26"/>
        <v>0</v>
      </c>
      <c r="X322">
        <f t="shared" si="27"/>
        <v>0</v>
      </c>
      <c r="Y322">
        <f t="shared" ref="Y322:Y385" si="30">IF(AND(M322=1,L322&lt;&gt;N322,N322&lt;&gt;"E"),1,0)</f>
        <v>1</v>
      </c>
      <c r="AA322">
        <f t="shared" si="28"/>
        <v>0</v>
      </c>
      <c r="AB322">
        <f t="shared" si="29"/>
        <v>0</v>
      </c>
    </row>
    <row r="323" spans="1:28" x14ac:dyDescent="0.35">
      <c r="A323" s="15">
        <v>44296</v>
      </c>
      <c r="B323" s="16" t="s">
        <v>18</v>
      </c>
      <c r="C323" s="16" t="s">
        <v>25</v>
      </c>
      <c r="D323" s="16" t="s">
        <v>5</v>
      </c>
      <c r="E323" s="16" t="s">
        <v>57</v>
      </c>
      <c r="F323" s="16" t="s">
        <v>4</v>
      </c>
      <c r="G323" s="16" t="s">
        <v>52</v>
      </c>
      <c r="H323" s="16">
        <v>3</v>
      </c>
      <c r="I323" s="16">
        <v>15</v>
      </c>
      <c r="J323" s="16" t="s">
        <v>73</v>
      </c>
      <c r="K323" s="16" t="s">
        <v>80</v>
      </c>
      <c r="L323" s="16" t="s">
        <v>11</v>
      </c>
      <c r="M323" s="16">
        <v>1</v>
      </c>
      <c r="N323" s="16" t="s">
        <v>12</v>
      </c>
      <c r="O323" s="17" t="s">
        <v>34</v>
      </c>
      <c r="R323" t="str">
        <f t="shared" ref="R323:R386" si="31">CONCATENATE(C323,G323,J323,K323)</f>
        <v>Racalmas Challenger CupGroup StageZsombor BeneApor Gyorgydeak</v>
      </c>
      <c r="V323">
        <f t="shared" ref="V323:V386" si="32">IF(L323=N323,1,0)</f>
        <v>0</v>
      </c>
      <c r="X323">
        <f t="shared" ref="X323:X386" si="33">IF(AND(M323=1, L323=N323),1,0)</f>
        <v>0</v>
      </c>
      <c r="Y323">
        <f t="shared" si="30"/>
        <v>1</v>
      </c>
      <c r="AA323">
        <f t="shared" ref="AA323:AA386" si="34">IF(AND(M323=2,L323=N323),1,0)</f>
        <v>0</v>
      </c>
      <c r="AB323">
        <f t="shared" ref="AB323:AB386" si="35">IF(AND(M323=2,L323&lt;&gt;N323,N323&lt;&gt;"E"),1,0)</f>
        <v>0</v>
      </c>
    </row>
    <row r="324" spans="1:28" x14ac:dyDescent="0.35">
      <c r="A324" s="15">
        <v>44296</v>
      </c>
      <c r="B324" s="16" t="s">
        <v>18</v>
      </c>
      <c r="C324" s="16" t="s">
        <v>25</v>
      </c>
      <c r="D324" s="16" t="s">
        <v>5</v>
      </c>
      <c r="E324" s="16" t="s">
        <v>57</v>
      </c>
      <c r="F324" s="16" t="s">
        <v>4</v>
      </c>
      <c r="G324" s="16" t="s">
        <v>52</v>
      </c>
      <c r="H324" s="16">
        <v>3</v>
      </c>
      <c r="I324" s="16">
        <v>16</v>
      </c>
      <c r="J324" s="16" t="s">
        <v>73</v>
      </c>
      <c r="K324" s="16" t="s">
        <v>80</v>
      </c>
      <c r="L324" s="16" t="s">
        <v>11</v>
      </c>
      <c r="M324" s="16">
        <v>1</v>
      </c>
      <c r="N324" s="16" t="s">
        <v>11</v>
      </c>
      <c r="O324" s="17" t="s">
        <v>33</v>
      </c>
      <c r="R324" t="str">
        <f t="shared" si="31"/>
        <v>Racalmas Challenger CupGroup StageZsombor BeneApor Gyorgydeak</v>
      </c>
      <c r="V324">
        <f t="shared" si="32"/>
        <v>1</v>
      </c>
      <c r="X324">
        <f t="shared" si="33"/>
        <v>1</v>
      </c>
      <c r="Y324">
        <f t="shared" si="30"/>
        <v>0</v>
      </c>
      <c r="AA324">
        <f t="shared" si="34"/>
        <v>0</v>
      </c>
      <c r="AB324">
        <f t="shared" si="35"/>
        <v>0</v>
      </c>
    </row>
    <row r="325" spans="1:28" x14ac:dyDescent="0.35">
      <c r="A325" s="15">
        <v>44296</v>
      </c>
      <c r="B325" s="16" t="s">
        <v>18</v>
      </c>
      <c r="C325" s="16" t="s">
        <v>25</v>
      </c>
      <c r="D325" s="16" t="s">
        <v>5</v>
      </c>
      <c r="E325" s="16" t="s">
        <v>57</v>
      </c>
      <c r="F325" s="16" t="s">
        <v>4</v>
      </c>
      <c r="G325" s="16" t="s">
        <v>52</v>
      </c>
      <c r="H325" s="16">
        <v>3</v>
      </c>
      <c r="I325" s="16">
        <v>17</v>
      </c>
      <c r="J325" s="16" t="s">
        <v>73</v>
      </c>
      <c r="K325" s="16" t="s">
        <v>80</v>
      </c>
      <c r="L325" s="16" t="s">
        <v>12</v>
      </c>
      <c r="M325" s="16">
        <v>2</v>
      </c>
      <c r="N325" s="16" t="s">
        <v>11</v>
      </c>
      <c r="O325" s="17" t="s">
        <v>35</v>
      </c>
      <c r="R325" t="str">
        <f t="shared" si="31"/>
        <v>Racalmas Challenger CupGroup StageZsombor BeneApor Gyorgydeak</v>
      </c>
      <c r="V325">
        <f t="shared" si="32"/>
        <v>0</v>
      </c>
      <c r="X325">
        <f t="shared" si="33"/>
        <v>0</v>
      </c>
      <c r="Y325">
        <f t="shared" si="30"/>
        <v>0</v>
      </c>
      <c r="AA325">
        <f t="shared" si="34"/>
        <v>0</v>
      </c>
      <c r="AB325">
        <f t="shared" si="35"/>
        <v>1</v>
      </c>
    </row>
    <row r="326" spans="1:28" x14ac:dyDescent="0.35">
      <c r="A326" s="15">
        <v>44296</v>
      </c>
      <c r="B326" s="16" t="s">
        <v>18</v>
      </c>
      <c r="C326" s="16" t="s">
        <v>25</v>
      </c>
      <c r="D326" s="16" t="s">
        <v>5</v>
      </c>
      <c r="E326" s="16" t="s">
        <v>57</v>
      </c>
      <c r="F326" s="16" t="s">
        <v>4</v>
      </c>
      <c r="G326" s="16" t="s">
        <v>52</v>
      </c>
      <c r="H326" s="16">
        <v>3</v>
      </c>
      <c r="I326" s="16">
        <v>18</v>
      </c>
      <c r="J326" s="16" t="s">
        <v>73</v>
      </c>
      <c r="K326" s="16" t="s">
        <v>80</v>
      </c>
      <c r="L326" s="16" t="s">
        <v>12</v>
      </c>
      <c r="M326" s="16">
        <v>1</v>
      </c>
      <c r="N326" s="16" t="s">
        <v>12</v>
      </c>
      <c r="O326" s="17" t="s">
        <v>34</v>
      </c>
      <c r="R326" t="str">
        <f t="shared" si="31"/>
        <v>Racalmas Challenger CupGroup StageZsombor BeneApor Gyorgydeak</v>
      </c>
      <c r="V326">
        <f t="shared" si="32"/>
        <v>1</v>
      </c>
      <c r="X326">
        <f t="shared" si="33"/>
        <v>1</v>
      </c>
      <c r="Y326">
        <f t="shared" si="30"/>
        <v>0</v>
      </c>
      <c r="AA326">
        <f t="shared" si="34"/>
        <v>0</v>
      </c>
      <c r="AB326">
        <f t="shared" si="35"/>
        <v>0</v>
      </c>
    </row>
    <row r="327" spans="1:28" x14ac:dyDescent="0.35">
      <c r="A327" s="15">
        <v>44296</v>
      </c>
      <c r="B327" s="16" t="s">
        <v>18</v>
      </c>
      <c r="C327" s="16" t="s">
        <v>25</v>
      </c>
      <c r="D327" s="16" t="s">
        <v>5</v>
      </c>
      <c r="E327" s="16" t="s">
        <v>57</v>
      </c>
      <c r="F327" s="16" t="s">
        <v>4</v>
      </c>
      <c r="G327" s="16" t="s">
        <v>53</v>
      </c>
      <c r="H327" s="16">
        <v>1</v>
      </c>
      <c r="I327" s="16">
        <v>2</v>
      </c>
      <c r="J327" s="16" t="s">
        <v>70</v>
      </c>
      <c r="K327" s="16" t="s">
        <v>88</v>
      </c>
      <c r="L327" s="16" t="s">
        <v>11</v>
      </c>
      <c r="M327" s="16">
        <v>1</v>
      </c>
      <c r="N327" s="16" t="s">
        <v>11</v>
      </c>
      <c r="O327" s="17" t="s">
        <v>33</v>
      </c>
      <c r="R327" t="str">
        <f t="shared" si="31"/>
        <v>Racalmas Challenger CupLast 16Martin CsereklyeZalan Szegedi</v>
      </c>
      <c r="V327">
        <f t="shared" si="32"/>
        <v>1</v>
      </c>
      <c r="X327">
        <f t="shared" si="33"/>
        <v>1</v>
      </c>
      <c r="Y327">
        <f t="shared" si="30"/>
        <v>0</v>
      </c>
      <c r="AA327">
        <f t="shared" si="34"/>
        <v>0</v>
      </c>
      <c r="AB327">
        <f t="shared" si="35"/>
        <v>0</v>
      </c>
    </row>
    <row r="328" spans="1:28" x14ac:dyDescent="0.35">
      <c r="A328" s="15">
        <v>44296</v>
      </c>
      <c r="B328" s="16" t="s">
        <v>18</v>
      </c>
      <c r="C328" s="16" t="s">
        <v>25</v>
      </c>
      <c r="D328" s="16" t="s">
        <v>5</v>
      </c>
      <c r="E328" s="16" t="s">
        <v>57</v>
      </c>
      <c r="F328" s="16" t="s">
        <v>4</v>
      </c>
      <c r="G328" s="16" t="s">
        <v>53</v>
      </c>
      <c r="H328" s="16">
        <v>1</v>
      </c>
      <c r="I328" s="16">
        <v>3</v>
      </c>
      <c r="J328" s="16" t="s">
        <v>70</v>
      </c>
      <c r="K328" s="16" t="s">
        <v>88</v>
      </c>
      <c r="L328" s="16" t="s">
        <v>11</v>
      </c>
      <c r="M328" s="16">
        <v>2</v>
      </c>
      <c r="N328" s="16" t="s">
        <v>11</v>
      </c>
      <c r="O328" s="17" t="s">
        <v>33</v>
      </c>
      <c r="R328" t="str">
        <f t="shared" si="31"/>
        <v>Racalmas Challenger CupLast 16Martin CsereklyeZalan Szegedi</v>
      </c>
      <c r="V328">
        <f t="shared" si="32"/>
        <v>1</v>
      </c>
      <c r="X328">
        <f t="shared" si="33"/>
        <v>0</v>
      </c>
      <c r="Y328">
        <f t="shared" si="30"/>
        <v>0</v>
      </c>
      <c r="AA328">
        <f t="shared" si="34"/>
        <v>1</v>
      </c>
      <c r="AB328">
        <f t="shared" si="35"/>
        <v>0</v>
      </c>
    </row>
    <row r="329" spans="1:28" x14ac:dyDescent="0.35">
      <c r="A329" s="15">
        <v>44296</v>
      </c>
      <c r="B329" s="16" t="s">
        <v>18</v>
      </c>
      <c r="C329" s="16" t="s">
        <v>25</v>
      </c>
      <c r="D329" s="16" t="s">
        <v>5</v>
      </c>
      <c r="E329" s="16" t="s">
        <v>57</v>
      </c>
      <c r="F329" s="16" t="s">
        <v>4</v>
      </c>
      <c r="G329" s="16" t="s">
        <v>53</v>
      </c>
      <c r="H329" s="16">
        <v>1</v>
      </c>
      <c r="I329" s="16">
        <v>4</v>
      </c>
      <c r="J329" s="16" t="s">
        <v>70</v>
      </c>
      <c r="K329" s="16" t="s">
        <v>88</v>
      </c>
      <c r="L329" s="16" t="s">
        <v>11</v>
      </c>
      <c r="M329" s="16">
        <v>2</v>
      </c>
      <c r="N329" s="16" t="s">
        <v>11</v>
      </c>
      <c r="O329" s="17" t="s">
        <v>35</v>
      </c>
      <c r="R329" t="str">
        <f t="shared" si="31"/>
        <v>Racalmas Challenger CupLast 16Martin CsereklyeZalan Szegedi</v>
      </c>
      <c r="V329">
        <f t="shared" si="32"/>
        <v>1</v>
      </c>
      <c r="X329">
        <f t="shared" si="33"/>
        <v>0</v>
      </c>
      <c r="Y329">
        <f t="shared" si="30"/>
        <v>0</v>
      </c>
      <c r="AA329">
        <f t="shared" si="34"/>
        <v>1</v>
      </c>
      <c r="AB329">
        <f t="shared" si="35"/>
        <v>0</v>
      </c>
    </row>
    <row r="330" spans="1:28" x14ac:dyDescent="0.35">
      <c r="A330" s="15">
        <v>44296</v>
      </c>
      <c r="B330" s="16" t="s">
        <v>18</v>
      </c>
      <c r="C330" s="16" t="s">
        <v>25</v>
      </c>
      <c r="D330" s="16" t="s">
        <v>5</v>
      </c>
      <c r="E330" s="16" t="s">
        <v>57</v>
      </c>
      <c r="F330" s="16" t="s">
        <v>4</v>
      </c>
      <c r="G330" s="16" t="s">
        <v>53</v>
      </c>
      <c r="H330" s="16">
        <v>1</v>
      </c>
      <c r="I330" s="16">
        <v>5</v>
      </c>
      <c r="J330" s="16" t="s">
        <v>70</v>
      </c>
      <c r="K330" s="16" t="s">
        <v>88</v>
      </c>
      <c r="L330" s="16" t="s">
        <v>12</v>
      </c>
      <c r="M330" s="16">
        <v>2</v>
      </c>
      <c r="N330" s="16" t="s">
        <v>11</v>
      </c>
      <c r="O330" s="17" t="s">
        <v>35</v>
      </c>
      <c r="R330" t="str">
        <f t="shared" si="31"/>
        <v>Racalmas Challenger CupLast 16Martin CsereklyeZalan Szegedi</v>
      </c>
      <c r="V330">
        <f t="shared" si="32"/>
        <v>0</v>
      </c>
      <c r="X330">
        <f t="shared" si="33"/>
        <v>0</v>
      </c>
      <c r="Y330">
        <f t="shared" si="30"/>
        <v>0</v>
      </c>
      <c r="AA330">
        <f t="shared" si="34"/>
        <v>0</v>
      </c>
      <c r="AB330">
        <f t="shared" si="35"/>
        <v>1</v>
      </c>
    </row>
    <row r="331" spans="1:28" x14ac:dyDescent="0.35">
      <c r="A331" s="15">
        <v>44296</v>
      </c>
      <c r="B331" s="16" t="s">
        <v>18</v>
      </c>
      <c r="C331" s="16" t="s">
        <v>25</v>
      </c>
      <c r="D331" s="16" t="s">
        <v>5</v>
      </c>
      <c r="E331" s="16" t="s">
        <v>57</v>
      </c>
      <c r="F331" s="16" t="s">
        <v>4</v>
      </c>
      <c r="G331" s="16" t="s">
        <v>53</v>
      </c>
      <c r="H331" s="16">
        <v>1</v>
      </c>
      <c r="I331" s="16">
        <v>6</v>
      </c>
      <c r="J331" s="16" t="s">
        <v>70</v>
      </c>
      <c r="K331" s="16" t="s">
        <v>88</v>
      </c>
      <c r="L331" s="16" t="s">
        <v>12</v>
      </c>
      <c r="M331" s="16" t="s">
        <v>39</v>
      </c>
      <c r="N331" s="16" t="s">
        <v>11</v>
      </c>
      <c r="O331" s="17" t="s">
        <v>33</v>
      </c>
      <c r="R331" t="str">
        <f t="shared" si="31"/>
        <v>Racalmas Challenger CupLast 16Martin CsereklyeZalan Szegedi</v>
      </c>
      <c r="V331">
        <f t="shared" si="32"/>
        <v>0</v>
      </c>
      <c r="X331">
        <f t="shared" si="33"/>
        <v>0</v>
      </c>
      <c r="Y331">
        <f t="shared" si="30"/>
        <v>0</v>
      </c>
      <c r="AA331">
        <f t="shared" si="34"/>
        <v>0</v>
      </c>
      <c r="AB331">
        <f t="shared" si="35"/>
        <v>0</v>
      </c>
    </row>
    <row r="332" spans="1:28" x14ac:dyDescent="0.35">
      <c r="A332" s="15">
        <v>44296</v>
      </c>
      <c r="B332" s="16" t="s">
        <v>18</v>
      </c>
      <c r="C332" s="16" t="s">
        <v>25</v>
      </c>
      <c r="D332" s="16" t="s">
        <v>5</v>
      </c>
      <c r="E332" s="16" t="s">
        <v>57</v>
      </c>
      <c r="F332" s="16" t="s">
        <v>4</v>
      </c>
      <c r="G332" s="16" t="s">
        <v>53</v>
      </c>
      <c r="H332" s="16">
        <v>1</v>
      </c>
      <c r="I332" s="16">
        <v>7</v>
      </c>
      <c r="J332" s="16" t="s">
        <v>70</v>
      </c>
      <c r="K332" s="16" t="s">
        <v>88</v>
      </c>
      <c r="L332" s="16" t="s">
        <v>12</v>
      </c>
      <c r="M332" s="16">
        <v>2</v>
      </c>
      <c r="N332" s="16" t="s">
        <v>11</v>
      </c>
      <c r="O332" s="17" t="s">
        <v>35</v>
      </c>
      <c r="R332" t="str">
        <f t="shared" si="31"/>
        <v>Racalmas Challenger CupLast 16Martin CsereklyeZalan Szegedi</v>
      </c>
      <c r="V332">
        <f t="shared" si="32"/>
        <v>0</v>
      </c>
      <c r="X332">
        <f t="shared" si="33"/>
        <v>0</v>
      </c>
      <c r="Y332">
        <f t="shared" si="30"/>
        <v>0</v>
      </c>
      <c r="AA332">
        <f t="shared" si="34"/>
        <v>0</v>
      </c>
      <c r="AB332">
        <f t="shared" si="35"/>
        <v>1</v>
      </c>
    </row>
    <row r="333" spans="1:28" x14ac:dyDescent="0.35">
      <c r="A333" s="15">
        <v>44296</v>
      </c>
      <c r="B333" s="16" t="s">
        <v>18</v>
      </c>
      <c r="C333" s="16" t="s">
        <v>25</v>
      </c>
      <c r="D333" s="16" t="s">
        <v>5</v>
      </c>
      <c r="E333" s="16" t="s">
        <v>57</v>
      </c>
      <c r="F333" s="16" t="s">
        <v>4</v>
      </c>
      <c r="G333" s="16" t="s">
        <v>53</v>
      </c>
      <c r="H333" s="16">
        <v>1</v>
      </c>
      <c r="I333" s="16">
        <v>8</v>
      </c>
      <c r="J333" s="16" t="s">
        <v>70</v>
      </c>
      <c r="K333" s="16" t="s">
        <v>88</v>
      </c>
      <c r="L333" s="16" t="s">
        <v>12</v>
      </c>
      <c r="M333" s="16">
        <v>2</v>
      </c>
      <c r="N333" s="16" t="s">
        <v>11</v>
      </c>
      <c r="O333" s="17" t="s">
        <v>35</v>
      </c>
      <c r="R333" t="str">
        <f t="shared" si="31"/>
        <v>Racalmas Challenger CupLast 16Martin CsereklyeZalan Szegedi</v>
      </c>
      <c r="V333">
        <f t="shared" si="32"/>
        <v>0</v>
      </c>
      <c r="X333">
        <f t="shared" si="33"/>
        <v>0</v>
      </c>
      <c r="Y333">
        <f t="shared" si="30"/>
        <v>0</v>
      </c>
      <c r="AA333">
        <f t="shared" si="34"/>
        <v>0</v>
      </c>
      <c r="AB333">
        <f t="shared" si="35"/>
        <v>1</v>
      </c>
    </row>
    <row r="334" spans="1:28" x14ac:dyDescent="0.35">
      <c r="A334" s="15">
        <v>44296</v>
      </c>
      <c r="B334" s="16" t="s">
        <v>18</v>
      </c>
      <c r="C334" s="16" t="s">
        <v>25</v>
      </c>
      <c r="D334" s="16" t="s">
        <v>5</v>
      </c>
      <c r="E334" s="16" t="s">
        <v>57</v>
      </c>
      <c r="F334" s="16" t="s">
        <v>4</v>
      </c>
      <c r="G334" s="16" t="s">
        <v>53</v>
      </c>
      <c r="H334" s="16">
        <v>1</v>
      </c>
      <c r="I334" s="16">
        <v>9</v>
      </c>
      <c r="J334" s="16" t="s">
        <v>70</v>
      </c>
      <c r="K334" s="16" t="s">
        <v>88</v>
      </c>
      <c r="L334" s="16" t="s">
        <v>11</v>
      </c>
      <c r="M334" s="16">
        <v>2</v>
      </c>
      <c r="N334" s="16" t="s">
        <v>11</v>
      </c>
      <c r="O334" s="17" t="s">
        <v>33</v>
      </c>
      <c r="R334" t="str">
        <f t="shared" si="31"/>
        <v>Racalmas Challenger CupLast 16Martin CsereklyeZalan Szegedi</v>
      </c>
      <c r="V334">
        <f t="shared" si="32"/>
        <v>1</v>
      </c>
      <c r="X334">
        <f t="shared" si="33"/>
        <v>0</v>
      </c>
      <c r="Y334">
        <f t="shared" si="30"/>
        <v>0</v>
      </c>
      <c r="AA334">
        <f t="shared" si="34"/>
        <v>1</v>
      </c>
      <c r="AB334">
        <f t="shared" si="35"/>
        <v>0</v>
      </c>
    </row>
    <row r="335" spans="1:28" x14ac:dyDescent="0.35">
      <c r="A335" s="15">
        <v>44296</v>
      </c>
      <c r="B335" s="16" t="s">
        <v>18</v>
      </c>
      <c r="C335" s="16" t="s">
        <v>25</v>
      </c>
      <c r="D335" s="16" t="s">
        <v>5</v>
      </c>
      <c r="E335" s="16" t="s">
        <v>57</v>
      </c>
      <c r="F335" s="16" t="s">
        <v>4</v>
      </c>
      <c r="G335" s="16" t="s">
        <v>53</v>
      </c>
      <c r="H335" s="16">
        <v>1</v>
      </c>
      <c r="I335" s="16">
        <v>10</v>
      </c>
      <c r="J335" s="16" t="s">
        <v>70</v>
      </c>
      <c r="K335" s="16" t="s">
        <v>88</v>
      </c>
      <c r="L335" s="16" t="s">
        <v>11</v>
      </c>
      <c r="M335" s="16">
        <v>2</v>
      </c>
      <c r="N335" s="16" t="s">
        <v>12</v>
      </c>
      <c r="O335" s="17" t="s">
        <v>33</v>
      </c>
      <c r="R335" t="str">
        <f t="shared" si="31"/>
        <v>Racalmas Challenger CupLast 16Martin CsereklyeZalan Szegedi</v>
      </c>
      <c r="V335">
        <f t="shared" si="32"/>
        <v>0</v>
      </c>
      <c r="X335">
        <f t="shared" si="33"/>
        <v>0</v>
      </c>
      <c r="Y335">
        <f t="shared" si="30"/>
        <v>0</v>
      </c>
      <c r="AA335">
        <f t="shared" si="34"/>
        <v>0</v>
      </c>
      <c r="AB335">
        <f t="shared" si="35"/>
        <v>1</v>
      </c>
    </row>
    <row r="336" spans="1:28" x14ac:dyDescent="0.35">
      <c r="A336" s="15">
        <v>44296</v>
      </c>
      <c r="B336" s="16" t="s">
        <v>18</v>
      </c>
      <c r="C336" s="16" t="s">
        <v>25</v>
      </c>
      <c r="D336" s="16" t="s">
        <v>5</v>
      </c>
      <c r="E336" s="16" t="s">
        <v>57</v>
      </c>
      <c r="F336" s="16" t="s">
        <v>4</v>
      </c>
      <c r="G336" s="16" t="s">
        <v>53</v>
      </c>
      <c r="H336" s="16">
        <v>1</v>
      </c>
      <c r="I336" s="16">
        <v>11</v>
      </c>
      <c r="J336" s="16" t="s">
        <v>70</v>
      </c>
      <c r="K336" s="16" t="s">
        <v>88</v>
      </c>
      <c r="L336" s="16" t="s">
        <v>11</v>
      </c>
      <c r="M336" s="16">
        <v>1</v>
      </c>
      <c r="N336" s="16" t="s">
        <v>11</v>
      </c>
      <c r="O336" s="17" t="s">
        <v>35</v>
      </c>
      <c r="R336" t="str">
        <f t="shared" si="31"/>
        <v>Racalmas Challenger CupLast 16Martin CsereklyeZalan Szegedi</v>
      </c>
      <c r="V336">
        <f t="shared" si="32"/>
        <v>1</v>
      </c>
      <c r="X336">
        <f t="shared" si="33"/>
        <v>1</v>
      </c>
      <c r="Y336">
        <f t="shared" si="30"/>
        <v>0</v>
      </c>
      <c r="AA336">
        <f t="shared" si="34"/>
        <v>0</v>
      </c>
      <c r="AB336">
        <f t="shared" si="35"/>
        <v>0</v>
      </c>
    </row>
    <row r="337" spans="1:28" x14ac:dyDescent="0.35">
      <c r="A337" s="15">
        <v>44296</v>
      </c>
      <c r="B337" s="16" t="s">
        <v>18</v>
      </c>
      <c r="C337" s="16" t="s">
        <v>25</v>
      </c>
      <c r="D337" s="16" t="s">
        <v>5</v>
      </c>
      <c r="E337" s="16" t="s">
        <v>57</v>
      </c>
      <c r="F337" s="16" t="s">
        <v>4</v>
      </c>
      <c r="G337" s="16" t="s">
        <v>53</v>
      </c>
      <c r="H337" s="16">
        <v>1</v>
      </c>
      <c r="I337" s="16">
        <v>12</v>
      </c>
      <c r="J337" s="16" t="s">
        <v>70</v>
      </c>
      <c r="K337" s="16" t="s">
        <v>88</v>
      </c>
      <c r="L337" s="16" t="s">
        <v>11</v>
      </c>
      <c r="M337" s="16">
        <v>1</v>
      </c>
      <c r="N337" s="16" t="s">
        <v>11</v>
      </c>
      <c r="O337" s="17" t="s">
        <v>35</v>
      </c>
      <c r="R337" t="str">
        <f t="shared" si="31"/>
        <v>Racalmas Challenger CupLast 16Martin CsereklyeZalan Szegedi</v>
      </c>
      <c r="V337">
        <f t="shared" si="32"/>
        <v>1</v>
      </c>
      <c r="X337">
        <f t="shared" si="33"/>
        <v>1</v>
      </c>
      <c r="Y337">
        <f t="shared" si="30"/>
        <v>0</v>
      </c>
      <c r="AA337">
        <f t="shared" si="34"/>
        <v>0</v>
      </c>
      <c r="AB337">
        <f t="shared" si="35"/>
        <v>0</v>
      </c>
    </row>
    <row r="338" spans="1:28" x14ac:dyDescent="0.35">
      <c r="A338" s="15">
        <v>44296</v>
      </c>
      <c r="B338" s="16" t="s">
        <v>18</v>
      </c>
      <c r="C338" s="16" t="s">
        <v>25</v>
      </c>
      <c r="D338" s="16" t="s">
        <v>5</v>
      </c>
      <c r="E338" s="16" t="s">
        <v>57</v>
      </c>
      <c r="F338" s="16" t="s">
        <v>4</v>
      </c>
      <c r="G338" s="16" t="s">
        <v>53</v>
      </c>
      <c r="H338" s="16">
        <v>1</v>
      </c>
      <c r="I338" s="16">
        <v>13</v>
      </c>
      <c r="J338" s="16" t="s">
        <v>70</v>
      </c>
      <c r="K338" s="16" t="s">
        <v>88</v>
      </c>
      <c r="L338" s="16" t="s">
        <v>12</v>
      </c>
      <c r="M338" s="16" t="s">
        <v>39</v>
      </c>
      <c r="N338" s="16" t="s">
        <v>11</v>
      </c>
      <c r="O338" s="17" t="s">
        <v>33</v>
      </c>
      <c r="R338" t="str">
        <f t="shared" si="31"/>
        <v>Racalmas Challenger CupLast 16Martin CsereklyeZalan Szegedi</v>
      </c>
      <c r="V338">
        <f t="shared" si="32"/>
        <v>0</v>
      </c>
      <c r="X338">
        <f t="shared" si="33"/>
        <v>0</v>
      </c>
      <c r="Y338">
        <f t="shared" si="30"/>
        <v>0</v>
      </c>
      <c r="AA338">
        <f t="shared" si="34"/>
        <v>0</v>
      </c>
      <c r="AB338">
        <f t="shared" si="35"/>
        <v>0</v>
      </c>
    </row>
    <row r="339" spans="1:28" x14ac:dyDescent="0.35">
      <c r="A339" s="15">
        <v>44296</v>
      </c>
      <c r="B339" s="16" t="s">
        <v>18</v>
      </c>
      <c r="C339" s="16" t="s">
        <v>25</v>
      </c>
      <c r="D339" s="16" t="s">
        <v>5</v>
      </c>
      <c r="E339" s="16" t="s">
        <v>57</v>
      </c>
      <c r="F339" s="16" t="s">
        <v>4</v>
      </c>
      <c r="G339" s="16" t="s">
        <v>53</v>
      </c>
      <c r="H339" s="16">
        <v>1</v>
      </c>
      <c r="I339" s="16">
        <v>14</v>
      </c>
      <c r="J339" s="16" t="s">
        <v>70</v>
      </c>
      <c r="K339" s="16" t="s">
        <v>88</v>
      </c>
      <c r="L339" s="16" t="s">
        <v>12</v>
      </c>
      <c r="M339" s="16">
        <v>2</v>
      </c>
      <c r="N339" s="16" t="s">
        <v>12</v>
      </c>
      <c r="O339" s="17" t="s">
        <v>34</v>
      </c>
      <c r="R339" t="str">
        <f t="shared" si="31"/>
        <v>Racalmas Challenger CupLast 16Martin CsereklyeZalan Szegedi</v>
      </c>
      <c r="V339">
        <f t="shared" si="32"/>
        <v>1</v>
      </c>
      <c r="X339">
        <f t="shared" si="33"/>
        <v>0</v>
      </c>
      <c r="Y339">
        <f t="shared" si="30"/>
        <v>0</v>
      </c>
      <c r="AA339">
        <f t="shared" si="34"/>
        <v>1</v>
      </c>
      <c r="AB339">
        <f t="shared" si="35"/>
        <v>0</v>
      </c>
    </row>
    <row r="340" spans="1:28" x14ac:dyDescent="0.35">
      <c r="A340" s="15">
        <v>44296</v>
      </c>
      <c r="B340" s="16" t="s">
        <v>18</v>
      </c>
      <c r="C340" s="16" t="s">
        <v>25</v>
      </c>
      <c r="D340" s="16" t="s">
        <v>5</v>
      </c>
      <c r="E340" s="16" t="s">
        <v>57</v>
      </c>
      <c r="F340" s="16" t="s">
        <v>4</v>
      </c>
      <c r="G340" s="16" t="s">
        <v>53</v>
      </c>
      <c r="H340" s="16">
        <v>1</v>
      </c>
      <c r="I340" s="16">
        <v>15</v>
      </c>
      <c r="J340" s="16" t="s">
        <v>70</v>
      </c>
      <c r="K340" s="16" t="s">
        <v>88</v>
      </c>
      <c r="L340" s="16" t="s">
        <v>12</v>
      </c>
      <c r="M340" s="16">
        <v>2</v>
      </c>
      <c r="N340" s="16" t="s">
        <v>12</v>
      </c>
      <c r="O340" s="17" t="s">
        <v>33</v>
      </c>
      <c r="R340" t="str">
        <f t="shared" si="31"/>
        <v>Racalmas Challenger CupLast 16Martin CsereklyeZalan Szegedi</v>
      </c>
      <c r="V340">
        <f t="shared" si="32"/>
        <v>1</v>
      </c>
      <c r="X340">
        <f t="shared" si="33"/>
        <v>0</v>
      </c>
      <c r="Y340">
        <f t="shared" si="30"/>
        <v>0</v>
      </c>
      <c r="AA340">
        <f t="shared" si="34"/>
        <v>1</v>
      </c>
      <c r="AB340">
        <f t="shared" si="35"/>
        <v>0</v>
      </c>
    </row>
    <row r="341" spans="1:28" x14ac:dyDescent="0.35">
      <c r="A341" s="15">
        <v>44296</v>
      </c>
      <c r="B341" s="16" t="s">
        <v>18</v>
      </c>
      <c r="C341" s="16" t="s">
        <v>25</v>
      </c>
      <c r="D341" s="16" t="s">
        <v>5</v>
      </c>
      <c r="E341" s="16" t="s">
        <v>57</v>
      </c>
      <c r="F341" s="16" t="s">
        <v>4</v>
      </c>
      <c r="G341" s="16" t="s">
        <v>53</v>
      </c>
      <c r="H341" s="16">
        <v>1</v>
      </c>
      <c r="I341" s="16">
        <v>16</v>
      </c>
      <c r="J341" s="16" t="s">
        <v>70</v>
      </c>
      <c r="K341" s="16" t="s">
        <v>88</v>
      </c>
      <c r="L341" s="16" t="s">
        <v>12</v>
      </c>
      <c r="M341" s="16">
        <v>1</v>
      </c>
      <c r="N341" s="16" t="s">
        <v>12</v>
      </c>
      <c r="O341" s="17" t="s">
        <v>35</v>
      </c>
      <c r="R341" t="str">
        <f t="shared" si="31"/>
        <v>Racalmas Challenger CupLast 16Martin CsereklyeZalan Szegedi</v>
      </c>
      <c r="V341">
        <f t="shared" si="32"/>
        <v>1</v>
      </c>
      <c r="X341">
        <f t="shared" si="33"/>
        <v>1</v>
      </c>
      <c r="Y341">
        <f t="shared" si="30"/>
        <v>0</v>
      </c>
      <c r="AA341">
        <f t="shared" si="34"/>
        <v>0</v>
      </c>
      <c r="AB341">
        <f t="shared" si="35"/>
        <v>0</v>
      </c>
    </row>
    <row r="342" spans="1:28" x14ac:dyDescent="0.35">
      <c r="A342" s="15">
        <v>44296</v>
      </c>
      <c r="B342" s="16" t="s">
        <v>18</v>
      </c>
      <c r="C342" s="16" t="s">
        <v>25</v>
      </c>
      <c r="D342" s="16" t="s">
        <v>5</v>
      </c>
      <c r="E342" s="16" t="s">
        <v>57</v>
      </c>
      <c r="F342" s="16" t="s">
        <v>4</v>
      </c>
      <c r="G342" s="16" t="s">
        <v>53</v>
      </c>
      <c r="H342" s="16">
        <v>1</v>
      </c>
      <c r="I342" s="16">
        <v>17</v>
      </c>
      <c r="J342" s="16" t="s">
        <v>70</v>
      </c>
      <c r="K342" s="16" t="s">
        <v>88</v>
      </c>
      <c r="L342" s="16" t="s">
        <v>11</v>
      </c>
      <c r="M342" s="16">
        <v>1</v>
      </c>
      <c r="N342" s="16" t="s">
        <v>11</v>
      </c>
      <c r="O342" s="17" t="s">
        <v>35</v>
      </c>
      <c r="R342" t="str">
        <f t="shared" si="31"/>
        <v>Racalmas Challenger CupLast 16Martin CsereklyeZalan Szegedi</v>
      </c>
      <c r="V342">
        <f t="shared" si="32"/>
        <v>1</v>
      </c>
      <c r="X342">
        <f t="shared" si="33"/>
        <v>1</v>
      </c>
      <c r="Y342">
        <f t="shared" si="30"/>
        <v>0</v>
      </c>
      <c r="AA342">
        <f t="shared" si="34"/>
        <v>0</v>
      </c>
      <c r="AB342">
        <f t="shared" si="35"/>
        <v>0</v>
      </c>
    </row>
    <row r="343" spans="1:28" x14ac:dyDescent="0.35">
      <c r="A343" s="15">
        <v>44296</v>
      </c>
      <c r="B343" s="16" t="s">
        <v>18</v>
      </c>
      <c r="C343" s="16" t="s">
        <v>25</v>
      </c>
      <c r="D343" s="16" t="s">
        <v>5</v>
      </c>
      <c r="E343" s="16" t="s">
        <v>57</v>
      </c>
      <c r="F343" s="16" t="s">
        <v>4</v>
      </c>
      <c r="G343" s="16" t="s">
        <v>53</v>
      </c>
      <c r="H343" s="16">
        <v>2</v>
      </c>
      <c r="I343" s="16">
        <v>1</v>
      </c>
      <c r="J343" s="16" t="s">
        <v>70</v>
      </c>
      <c r="K343" s="16" t="s">
        <v>88</v>
      </c>
      <c r="L343" s="16" t="s">
        <v>12</v>
      </c>
      <c r="M343" s="16">
        <v>1</v>
      </c>
      <c r="N343" s="16" t="s">
        <v>11</v>
      </c>
      <c r="O343" s="17" t="s">
        <v>35</v>
      </c>
      <c r="R343" t="str">
        <f t="shared" si="31"/>
        <v>Racalmas Challenger CupLast 16Martin CsereklyeZalan Szegedi</v>
      </c>
      <c r="V343">
        <f t="shared" si="32"/>
        <v>0</v>
      </c>
      <c r="X343">
        <f t="shared" si="33"/>
        <v>0</v>
      </c>
      <c r="Y343">
        <f t="shared" si="30"/>
        <v>1</v>
      </c>
      <c r="AA343">
        <f t="shared" si="34"/>
        <v>0</v>
      </c>
      <c r="AB343">
        <f t="shared" si="35"/>
        <v>0</v>
      </c>
    </row>
    <row r="344" spans="1:28" x14ac:dyDescent="0.35">
      <c r="A344" s="15">
        <v>44296</v>
      </c>
      <c r="B344" s="16" t="s">
        <v>18</v>
      </c>
      <c r="C344" s="16" t="s">
        <v>25</v>
      </c>
      <c r="D344" s="16" t="s">
        <v>5</v>
      </c>
      <c r="E344" s="16" t="s">
        <v>57</v>
      </c>
      <c r="F344" s="16" t="s">
        <v>4</v>
      </c>
      <c r="G344" s="16" t="s">
        <v>53</v>
      </c>
      <c r="H344" s="16">
        <v>2</v>
      </c>
      <c r="I344" s="16">
        <v>2</v>
      </c>
      <c r="J344" s="16" t="s">
        <v>70</v>
      </c>
      <c r="K344" s="16" t="s">
        <v>88</v>
      </c>
      <c r="L344" s="16" t="s">
        <v>12</v>
      </c>
      <c r="M344" s="16">
        <v>1</v>
      </c>
      <c r="N344" s="16" t="s">
        <v>11</v>
      </c>
      <c r="O344" s="17" t="s">
        <v>34</v>
      </c>
      <c r="R344" t="str">
        <f t="shared" si="31"/>
        <v>Racalmas Challenger CupLast 16Martin CsereklyeZalan Szegedi</v>
      </c>
      <c r="V344">
        <f t="shared" si="32"/>
        <v>0</v>
      </c>
      <c r="X344">
        <f t="shared" si="33"/>
        <v>0</v>
      </c>
      <c r="Y344">
        <f t="shared" si="30"/>
        <v>1</v>
      </c>
      <c r="AA344">
        <f t="shared" si="34"/>
        <v>0</v>
      </c>
      <c r="AB344">
        <f t="shared" si="35"/>
        <v>0</v>
      </c>
    </row>
    <row r="345" spans="1:28" x14ac:dyDescent="0.35">
      <c r="A345" s="15">
        <v>44296</v>
      </c>
      <c r="B345" s="16" t="s">
        <v>18</v>
      </c>
      <c r="C345" s="16" t="s">
        <v>25</v>
      </c>
      <c r="D345" s="16" t="s">
        <v>5</v>
      </c>
      <c r="E345" s="16" t="s">
        <v>57</v>
      </c>
      <c r="F345" s="16" t="s">
        <v>4</v>
      </c>
      <c r="G345" s="16" t="s">
        <v>53</v>
      </c>
      <c r="H345" s="16">
        <v>2</v>
      </c>
      <c r="I345" s="16">
        <v>3</v>
      </c>
      <c r="J345" s="16" t="s">
        <v>70</v>
      </c>
      <c r="K345" s="16" t="s">
        <v>88</v>
      </c>
      <c r="L345" s="16" t="s">
        <v>12</v>
      </c>
      <c r="M345" s="16">
        <v>1</v>
      </c>
      <c r="N345" s="16" t="s">
        <v>12</v>
      </c>
      <c r="O345" s="17" t="s">
        <v>35</v>
      </c>
      <c r="R345" t="str">
        <f t="shared" si="31"/>
        <v>Racalmas Challenger CupLast 16Martin CsereklyeZalan Szegedi</v>
      </c>
      <c r="V345">
        <f t="shared" si="32"/>
        <v>1</v>
      </c>
      <c r="X345">
        <f t="shared" si="33"/>
        <v>1</v>
      </c>
      <c r="Y345">
        <f t="shared" si="30"/>
        <v>0</v>
      </c>
      <c r="AA345">
        <f t="shared" si="34"/>
        <v>0</v>
      </c>
      <c r="AB345">
        <f t="shared" si="35"/>
        <v>0</v>
      </c>
    </row>
    <row r="346" spans="1:28" x14ac:dyDescent="0.35">
      <c r="A346" s="15">
        <v>44296</v>
      </c>
      <c r="B346" s="16" t="s">
        <v>18</v>
      </c>
      <c r="C346" s="16" t="s">
        <v>25</v>
      </c>
      <c r="D346" s="16" t="s">
        <v>5</v>
      </c>
      <c r="E346" s="16" t="s">
        <v>57</v>
      </c>
      <c r="F346" s="16" t="s">
        <v>4</v>
      </c>
      <c r="G346" s="16" t="s">
        <v>53</v>
      </c>
      <c r="H346" s="16">
        <v>2</v>
      </c>
      <c r="I346" s="16">
        <v>4</v>
      </c>
      <c r="J346" s="16" t="s">
        <v>70</v>
      </c>
      <c r="K346" s="16" t="s">
        <v>88</v>
      </c>
      <c r="L346" s="16" t="s">
        <v>12</v>
      </c>
      <c r="M346" s="16">
        <v>1</v>
      </c>
      <c r="N346" s="16" t="s">
        <v>11</v>
      </c>
      <c r="O346" s="17" t="s">
        <v>34</v>
      </c>
      <c r="R346" t="str">
        <f t="shared" si="31"/>
        <v>Racalmas Challenger CupLast 16Martin CsereklyeZalan Szegedi</v>
      </c>
      <c r="V346">
        <f t="shared" si="32"/>
        <v>0</v>
      </c>
      <c r="X346">
        <f t="shared" si="33"/>
        <v>0</v>
      </c>
      <c r="Y346">
        <f t="shared" si="30"/>
        <v>1</v>
      </c>
      <c r="AA346">
        <f t="shared" si="34"/>
        <v>0</v>
      </c>
      <c r="AB346">
        <f t="shared" si="35"/>
        <v>0</v>
      </c>
    </row>
    <row r="347" spans="1:28" x14ac:dyDescent="0.35">
      <c r="A347" s="15">
        <v>44296</v>
      </c>
      <c r="B347" s="16" t="s">
        <v>18</v>
      </c>
      <c r="C347" s="16" t="s">
        <v>25</v>
      </c>
      <c r="D347" s="16" t="s">
        <v>5</v>
      </c>
      <c r="E347" s="16" t="s">
        <v>57</v>
      </c>
      <c r="F347" s="16" t="s">
        <v>4</v>
      </c>
      <c r="G347" s="16" t="s">
        <v>53</v>
      </c>
      <c r="H347" s="16">
        <v>2</v>
      </c>
      <c r="I347" s="16">
        <v>5</v>
      </c>
      <c r="J347" s="16" t="s">
        <v>70</v>
      </c>
      <c r="K347" s="16" t="s">
        <v>88</v>
      </c>
      <c r="L347" s="16" t="s">
        <v>11</v>
      </c>
      <c r="M347" s="16">
        <v>1</v>
      </c>
      <c r="N347" s="16" t="s">
        <v>11</v>
      </c>
      <c r="O347" s="17" t="s">
        <v>34</v>
      </c>
      <c r="R347" t="str">
        <f t="shared" si="31"/>
        <v>Racalmas Challenger CupLast 16Martin CsereklyeZalan Szegedi</v>
      </c>
      <c r="V347">
        <f t="shared" si="32"/>
        <v>1</v>
      </c>
      <c r="X347">
        <f t="shared" si="33"/>
        <v>1</v>
      </c>
      <c r="Y347">
        <f t="shared" si="30"/>
        <v>0</v>
      </c>
      <c r="AA347">
        <f t="shared" si="34"/>
        <v>0</v>
      </c>
      <c r="AB347">
        <f t="shared" si="35"/>
        <v>0</v>
      </c>
    </row>
    <row r="348" spans="1:28" x14ac:dyDescent="0.35">
      <c r="A348" s="15">
        <v>44296</v>
      </c>
      <c r="B348" s="16" t="s">
        <v>18</v>
      </c>
      <c r="C348" s="16" t="s">
        <v>25</v>
      </c>
      <c r="D348" s="16" t="s">
        <v>5</v>
      </c>
      <c r="E348" s="16" t="s">
        <v>57</v>
      </c>
      <c r="F348" s="16" t="s">
        <v>4</v>
      </c>
      <c r="G348" s="16" t="s">
        <v>53</v>
      </c>
      <c r="H348" s="16">
        <v>2</v>
      </c>
      <c r="I348" s="16">
        <v>6</v>
      </c>
      <c r="J348" s="16" t="s">
        <v>70</v>
      </c>
      <c r="K348" s="16" t="s">
        <v>88</v>
      </c>
      <c r="L348" s="16" t="s">
        <v>11</v>
      </c>
      <c r="M348" s="16">
        <v>2</v>
      </c>
      <c r="N348" s="16" t="s">
        <v>11</v>
      </c>
      <c r="O348" s="17" t="s">
        <v>33</v>
      </c>
      <c r="R348" t="str">
        <f t="shared" si="31"/>
        <v>Racalmas Challenger CupLast 16Martin CsereklyeZalan Szegedi</v>
      </c>
      <c r="V348">
        <f t="shared" si="32"/>
        <v>1</v>
      </c>
      <c r="X348">
        <f t="shared" si="33"/>
        <v>0</v>
      </c>
      <c r="Y348">
        <f t="shared" si="30"/>
        <v>0</v>
      </c>
      <c r="AA348">
        <f t="shared" si="34"/>
        <v>1</v>
      </c>
      <c r="AB348">
        <f t="shared" si="35"/>
        <v>0</v>
      </c>
    </row>
    <row r="349" spans="1:28" x14ac:dyDescent="0.35">
      <c r="A349" s="15">
        <v>44296</v>
      </c>
      <c r="B349" s="16" t="s">
        <v>18</v>
      </c>
      <c r="C349" s="16" t="s">
        <v>25</v>
      </c>
      <c r="D349" s="16" t="s">
        <v>5</v>
      </c>
      <c r="E349" s="16" t="s">
        <v>57</v>
      </c>
      <c r="F349" s="16" t="s">
        <v>4</v>
      </c>
      <c r="G349" s="16" t="s">
        <v>53</v>
      </c>
      <c r="H349" s="16">
        <v>2</v>
      </c>
      <c r="I349" s="16">
        <v>7</v>
      </c>
      <c r="J349" s="16" t="s">
        <v>70</v>
      </c>
      <c r="K349" s="16" t="s">
        <v>88</v>
      </c>
      <c r="L349" s="16" t="s">
        <v>11</v>
      </c>
      <c r="M349" s="16">
        <v>1</v>
      </c>
      <c r="N349" s="16" t="s">
        <v>12</v>
      </c>
      <c r="O349" s="17" t="s">
        <v>34</v>
      </c>
      <c r="R349" t="str">
        <f t="shared" si="31"/>
        <v>Racalmas Challenger CupLast 16Martin CsereklyeZalan Szegedi</v>
      </c>
      <c r="V349">
        <f t="shared" si="32"/>
        <v>0</v>
      </c>
      <c r="X349">
        <f t="shared" si="33"/>
        <v>0</v>
      </c>
      <c r="Y349">
        <f t="shared" si="30"/>
        <v>1</v>
      </c>
      <c r="AA349">
        <f t="shared" si="34"/>
        <v>0</v>
      </c>
      <c r="AB349">
        <f t="shared" si="35"/>
        <v>0</v>
      </c>
    </row>
    <row r="350" spans="1:28" x14ac:dyDescent="0.35">
      <c r="A350" s="15">
        <v>44296</v>
      </c>
      <c r="B350" s="16" t="s">
        <v>18</v>
      </c>
      <c r="C350" s="16" t="s">
        <v>25</v>
      </c>
      <c r="D350" s="16" t="s">
        <v>5</v>
      </c>
      <c r="E350" s="16" t="s">
        <v>57</v>
      </c>
      <c r="F350" s="16" t="s">
        <v>4</v>
      </c>
      <c r="G350" s="16" t="s">
        <v>53</v>
      </c>
      <c r="H350" s="16">
        <v>2</v>
      </c>
      <c r="I350" s="16">
        <v>8</v>
      </c>
      <c r="J350" s="16" t="s">
        <v>70</v>
      </c>
      <c r="K350" s="16" t="s">
        <v>88</v>
      </c>
      <c r="L350" s="16" t="s">
        <v>11</v>
      </c>
      <c r="M350" s="16">
        <v>1</v>
      </c>
      <c r="N350" s="16" t="s">
        <v>12</v>
      </c>
      <c r="O350" s="17" t="s">
        <v>33</v>
      </c>
      <c r="R350" t="str">
        <f t="shared" si="31"/>
        <v>Racalmas Challenger CupLast 16Martin CsereklyeZalan Szegedi</v>
      </c>
      <c r="V350">
        <f t="shared" si="32"/>
        <v>0</v>
      </c>
      <c r="X350">
        <f t="shared" si="33"/>
        <v>0</v>
      </c>
      <c r="Y350">
        <f t="shared" si="30"/>
        <v>1</v>
      </c>
      <c r="AA350">
        <f t="shared" si="34"/>
        <v>0</v>
      </c>
      <c r="AB350">
        <f t="shared" si="35"/>
        <v>0</v>
      </c>
    </row>
    <row r="351" spans="1:28" x14ac:dyDescent="0.35">
      <c r="A351" s="15">
        <v>44296</v>
      </c>
      <c r="B351" s="16" t="s">
        <v>18</v>
      </c>
      <c r="C351" s="16" t="s">
        <v>25</v>
      </c>
      <c r="D351" s="16" t="s">
        <v>5</v>
      </c>
      <c r="E351" s="16" t="s">
        <v>57</v>
      </c>
      <c r="F351" s="16" t="s">
        <v>4</v>
      </c>
      <c r="G351" s="16" t="s">
        <v>53</v>
      </c>
      <c r="H351" s="16">
        <v>2</v>
      </c>
      <c r="I351" s="16">
        <v>9</v>
      </c>
      <c r="J351" s="16" t="s">
        <v>70</v>
      </c>
      <c r="K351" s="16" t="s">
        <v>88</v>
      </c>
      <c r="L351" s="16" t="s">
        <v>12</v>
      </c>
      <c r="M351" s="16">
        <v>1</v>
      </c>
      <c r="N351" s="16" t="s">
        <v>11</v>
      </c>
      <c r="O351" s="17" t="s">
        <v>33</v>
      </c>
      <c r="R351" t="str">
        <f t="shared" si="31"/>
        <v>Racalmas Challenger CupLast 16Martin CsereklyeZalan Szegedi</v>
      </c>
      <c r="V351">
        <f t="shared" si="32"/>
        <v>0</v>
      </c>
      <c r="X351">
        <f t="shared" si="33"/>
        <v>0</v>
      </c>
      <c r="Y351">
        <f t="shared" si="30"/>
        <v>1</v>
      </c>
      <c r="AA351">
        <f t="shared" si="34"/>
        <v>0</v>
      </c>
      <c r="AB351">
        <f t="shared" si="35"/>
        <v>0</v>
      </c>
    </row>
    <row r="352" spans="1:28" x14ac:dyDescent="0.35">
      <c r="A352" s="15">
        <v>44296</v>
      </c>
      <c r="B352" s="16" t="s">
        <v>18</v>
      </c>
      <c r="C352" s="16" t="s">
        <v>25</v>
      </c>
      <c r="D352" s="16" t="s">
        <v>5</v>
      </c>
      <c r="E352" s="16" t="s">
        <v>57</v>
      </c>
      <c r="F352" s="16" t="s">
        <v>4</v>
      </c>
      <c r="G352" s="16" t="s">
        <v>53</v>
      </c>
      <c r="H352" s="16">
        <v>2</v>
      </c>
      <c r="I352" s="16">
        <v>10</v>
      </c>
      <c r="J352" s="16" t="s">
        <v>70</v>
      </c>
      <c r="K352" s="16" t="s">
        <v>88</v>
      </c>
      <c r="L352" s="16" t="s">
        <v>12</v>
      </c>
      <c r="M352" s="16">
        <v>2</v>
      </c>
      <c r="N352" s="16" t="s">
        <v>11</v>
      </c>
      <c r="O352" s="17" t="s">
        <v>35</v>
      </c>
      <c r="R352" t="str">
        <f t="shared" si="31"/>
        <v>Racalmas Challenger CupLast 16Martin CsereklyeZalan Szegedi</v>
      </c>
      <c r="V352">
        <f t="shared" si="32"/>
        <v>0</v>
      </c>
      <c r="X352">
        <f t="shared" si="33"/>
        <v>0</v>
      </c>
      <c r="Y352">
        <f t="shared" si="30"/>
        <v>0</v>
      </c>
      <c r="AA352">
        <f t="shared" si="34"/>
        <v>0</v>
      </c>
      <c r="AB352">
        <f t="shared" si="35"/>
        <v>1</v>
      </c>
    </row>
    <row r="353" spans="1:28" x14ac:dyDescent="0.35">
      <c r="A353" s="15">
        <v>44296</v>
      </c>
      <c r="B353" s="16" t="s">
        <v>18</v>
      </c>
      <c r="C353" s="16" t="s">
        <v>25</v>
      </c>
      <c r="D353" s="16" t="s">
        <v>5</v>
      </c>
      <c r="E353" s="16" t="s">
        <v>57</v>
      </c>
      <c r="F353" s="16" t="s">
        <v>4</v>
      </c>
      <c r="G353" s="16" t="s">
        <v>53</v>
      </c>
      <c r="H353" s="16">
        <v>2</v>
      </c>
      <c r="I353" s="16">
        <v>11</v>
      </c>
      <c r="J353" s="16" t="s">
        <v>70</v>
      </c>
      <c r="K353" s="16" t="s">
        <v>88</v>
      </c>
      <c r="L353" s="16" t="s">
        <v>12</v>
      </c>
      <c r="M353" s="16">
        <v>1</v>
      </c>
      <c r="N353" s="16" t="s">
        <v>11</v>
      </c>
      <c r="O353" s="17" t="s">
        <v>34</v>
      </c>
      <c r="R353" t="str">
        <f t="shared" si="31"/>
        <v>Racalmas Challenger CupLast 16Martin CsereklyeZalan Szegedi</v>
      </c>
      <c r="V353">
        <f t="shared" si="32"/>
        <v>0</v>
      </c>
      <c r="X353">
        <f t="shared" si="33"/>
        <v>0</v>
      </c>
      <c r="Y353">
        <f t="shared" si="30"/>
        <v>1</v>
      </c>
      <c r="AA353">
        <f t="shared" si="34"/>
        <v>0</v>
      </c>
      <c r="AB353">
        <f t="shared" si="35"/>
        <v>0</v>
      </c>
    </row>
    <row r="354" spans="1:28" x14ac:dyDescent="0.35">
      <c r="A354" s="15">
        <v>44296</v>
      </c>
      <c r="B354" s="16" t="s">
        <v>18</v>
      </c>
      <c r="C354" s="16" t="s">
        <v>25</v>
      </c>
      <c r="D354" s="16" t="s">
        <v>5</v>
      </c>
      <c r="E354" s="16" t="s">
        <v>57</v>
      </c>
      <c r="F354" s="16" t="s">
        <v>4</v>
      </c>
      <c r="G354" s="16" t="s">
        <v>53</v>
      </c>
      <c r="H354" s="16">
        <v>2</v>
      </c>
      <c r="I354" s="16">
        <v>12</v>
      </c>
      <c r="J354" s="16" t="s">
        <v>70</v>
      </c>
      <c r="K354" s="16" t="s">
        <v>88</v>
      </c>
      <c r="L354" s="16" t="s">
        <v>12</v>
      </c>
      <c r="M354" s="16">
        <v>1</v>
      </c>
      <c r="N354" s="16" t="s">
        <v>12</v>
      </c>
      <c r="O354" s="17" t="s">
        <v>33</v>
      </c>
      <c r="R354" t="str">
        <f t="shared" si="31"/>
        <v>Racalmas Challenger CupLast 16Martin CsereklyeZalan Szegedi</v>
      </c>
      <c r="V354">
        <f t="shared" si="32"/>
        <v>1</v>
      </c>
      <c r="X354">
        <f t="shared" si="33"/>
        <v>1</v>
      </c>
      <c r="Y354">
        <f t="shared" si="30"/>
        <v>0</v>
      </c>
      <c r="AA354">
        <f t="shared" si="34"/>
        <v>0</v>
      </c>
      <c r="AB354">
        <f t="shared" si="35"/>
        <v>0</v>
      </c>
    </row>
    <row r="355" spans="1:28" x14ac:dyDescent="0.35">
      <c r="A355" s="15">
        <v>44296</v>
      </c>
      <c r="B355" s="16" t="s">
        <v>18</v>
      </c>
      <c r="C355" s="16" t="s">
        <v>25</v>
      </c>
      <c r="D355" s="16" t="s">
        <v>5</v>
      </c>
      <c r="E355" s="16" t="s">
        <v>57</v>
      </c>
      <c r="F355" s="16" t="s">
        <v>4</v>
      </c>
      <c r="G355" s="16" t="s">
        <v>53</v>
      </c>
      <c r="H355" s="16">
        <v>2</v>
      </c>
      <c r="I355" s="16">
        <v>13</v>
      </c>
      <c r="J355" s="16" t="s">
        <v>70</v>
      </c>
      <c r="K355" s="16" t="s">
        <v>88</v>
      </c>
      <c r="L355" s="16" t="s">
        <v>11</v>
      </c>
      <c r="M355" s="16">
        <v>1</v>
      </c>
      <c r="N355" s="16" t="s">
        <v>11</v>
      </c>
      <c r="O355" s="17" t="s">
        <v>35</v>
      </c>
      <c r="R355" t="str">
        <f t="shared" si="31"/>
        <v>Racalmas Challenger CupLast 16Martin CsereklyeZalan Szegedi</v>
      </c>
      <c r="V355">
        <f t="shared" si="32"/>
        <v>1</v>
      </c>
      <c r="X355">
        <f t="shared" si="33"/>
        <v>1</v>
      </c>
      <c r="Y355">
        <f t="shared" si="30"/>
        <v>0</v>
      </c>
      <c r="AA355">
        <f t="shared" si="34"/>
        <v>0</v>
      </c>
      <c r="AB355">
        <f t="shared" si="35"/>
        <v>0</v>
      </c>
    </row>
    <row r="356" spans="1:28" x14ac:dyDescent="0.35">
      <c r="A356" s="15">
        <v>44296</v>
      </c>
      <c r="B356" s="16" t="s">
        <v>18</v>
      </c>
      <c r="C356" s="16" t="s">
        <v>25</v>
      </c>
      <c r="D356" s="16" t="s">
        <v>5</v>
      </c>
      <c r="E356" s="16" t="s">
        <v>57</v>
      </c>
      <c r="F356" s="16" t="s">
        <v>4</v>
      </c>
      <c r="G356" s="16" t="s">
        <v>53</v>
      </c>
      <c r="H356" s="16">
        <v>2</v>
      </c>
      <c r="I356" s="16">
        <v>14</v>
      </c>
      <c r="J356" s="16" t="s">
        <v>70</v>
      </c>
      <c r="K356" s="16" t="s">
        <v>88</v>
      </c>
      <c r="L356" s="16" t="s">
        <v>11</v>
      </c>
      <c r="M356" s="16">
        <v>1</v>
      </c>
      <c r="N356" s="16" t="s">
        <v>11</v>
      </c>
      <c r="O356" s="17" t="s">
        <v>33</v>
      </c>
      <c r="R356" t="str">
        <f t="shared" si="31"/>
        <v>Racalmas Challenger CupLast 16Martin CsereklyeZalan Szegedi</v>
      </c>
      <c r="V356">
        <f t="shared" si="32"/>
        <v>1</v>
      </c>
      <c r="X356">
        <f t="shared" si="33"/>
        <v>1</v>
      </c>
      <c r="Y356">
        <f t="shared" si="30"/>
        <v>0</v>
      </c>
      <c r="AA356">
        <f t="shared" si="34"/>
        <v>0</v>
      </c>
      <c r="AB356">
        <f t="shared" si="35"/>
        <v>0</v>
      </c>
    </row>
    <row r="357" spans="1:28" x14ac:dyDescent="0.35">
      <c r="A357" s="15">
        <v>44296</v>
      </c>
      <c r="B357" s="16" t="s">
        <v>18</v>
      </c>
      <c r="C357" s="16" t="s">
        <v>25</v>
      </c>
      <c r="D357" s="16" t="s">
        <v>5</v>
      </c>
      <c r="E357" s="16" t="s">
        <v>57</v>
      </c>
      <c r="F357" s="16" t="s">
        <v>4</v>
      </c>
      <c r="G357" s="16" t="s">
        <v>53</v>
      </c>
      <c r="H357" s="16">
        <v>2</v>
      </c>
      <c r="I357" s="16">
        <v>15</v>
      </c>
      <c r="J357" s="16" t="s">
        <v>70</v>
      </c>
      <c r="K357" s="16" t="s">
        <v>88</v>
      </c>
      <c r="L357" s="16" t="s">
        <v>11</v>
      </c>
      <c r="M357" s="16">
        <v>1</v>
      </c>
      <c r="N357" s="16" t="s">
        <v>11</v>
      </c>
      <c r="O357" s="17" t="s">
        <v>34</v>
      </c>
      <c r="R357" t="str">
        <f t="shared" si="31"/>
        <v>Racalmas Challenger CupLast 16Martin CsereklyeZalan Szegedi</v>
      </c>
      <c r="V357">
        <f t="shared" si="32"/>
        <v>1</v>
      </c>
      <c r="X357">
        <f t="shared" si="33"/>
        <v>1</v>
      </c>
      <c r="Y357">
        <f t="shared" si="30"/>
        <v>0</v>
      </c>
      <c r="AA357">
        <f t="shared" si="34"/>
        <v>0</v>
      </c>
      <c r="AB357">
        <f t="shared" si="35"/>
        <v>0</v>
      </c>
    </row>
    <row r="358" spans="1:28" x14ac:dyDescent="0.35">
      <c r="A358" s="15">
        <v>44296</v>
      </c>
      <c r="B358" s="16" t="s">
        <v>18</v>
      </c>
      <c r="C358" s="16" t="s">
        <v>25</v>
      </c>
      <c r="D358" s="16" t="s">
        <v>5</v>
      </c>
      <c r="E358" s="16" t="s">
        <v>57</v>
      </c>
      <c r="F358" s="16" t="s">
        <v>4</v>
      </c>
      <c r="G358" s="16" t="s">
        <v>53</v>
      </c>
      <c r="H358" s="16">
        <v>2</v>
      </c>
      <c r="I358" s="16">
        <v>16</v>
      </c>
      <c r="J358" s="16" t="s">
        <v>70</v>
      </c>
      <c r="K358" s="16" t="s">
        <v>88</v>
      </c>
      <c r="L358" s="16" t="s">
        <v>11</v>
      </c>
      <c r="M358" s="16">
        <v>1</v>
      </c>
      <c r="N358" s="16" t="s">
        <v>11</v>
      </c>
      <c r="O358" s="17" t="s">
        <v>34</v>
      </c>
      <c r="R358" t="str">
        <f t="shared" si="31"/>
        <v>Racalmas Challenger CupLast 16Martin CsereklyeZalan Szegedi</v>
      </c>
      <c r="V358">
        <f t="shared" si="32"/>
        <v>1</v>
      </c>
      <c r="X358">
        <f t="shared" si="33"/>
        <v>1</v>
      </c>
      <c r="Y358">
        <f t="shared" si="30"/>
        <v>0</v>
      </c>
      <c r="AA358">
        <f t="shared" si="34"/>
        <v>0</v>
      </c>
      <c r="AB358">
        <f t="shared" si="35"/>
        <v>0</v>
      </c>
    </row>
    <row r="359" spans="1:28" x14ac:dyDescent="0.35">
      <c r="A359" s="15">
        <v>44296</v>
      </c>
      <c r="B359" s="16" t="s">
        <v>18</v>
      </c>
      <c r="C359" s="16" t="s">
        <v>25</v>
      </c>
      <c r="D359" s="16" t="s">
        <v>5</v>
      </c>
      <c r="E359" s="16" t="s">
        <v>57</v>
      </c>
      <c r="F359" s="16" t="s">
        <v>4</v>
      </c>
      <c r="G359" s="16" t="s">
        <v>53</v>
      </c>
      <c r="H359" s="16">
        <v>2</v>
      </c>
      <c r="I359" s="16">
        <v>19</v>
      </c>
      <c r="J359" s="16" t="s">
        <v>70</v>
      </c>
      <c r="K359" s="16" t="s">
        <v>88</v>
      </c>
      <c r="L359" s="16" t="s">
        <v>12</v>
      </c>
      <c r="M359" s="16">
        <v>1</v>
      </c>
      <c r="N359" s="16" t="s">
        <v>12</v>
      </c>
      <c r="O359" s="17" t="s">
        <v>33</v>
      </c>
      <c r="R359" t="str">
        <f t="shared" si="31"/>
        <v>Racalmas Challenger CupLast 16Martin CsereklyeZalan Szegedi</v>
      </c>
      <c r="V359">
        <f t="shared" si="32"/>
        <v>1</v>
      </c>
      <c r="X359">
        <f t="shared" si="33"/>
        <v>1</v>
      </c>
      <c r="Y359">
        <f t="shared" si="30"/>
        <v>0</v>
      </c>
      <c r="AA359">
        <f t="shared" si="34"/>
        <v>0</v>
      </c>
      <c r="AB359">
        <f t="shared" si="35"/>
        <v>0</v>
      </c>
    </row>
    <row r="360" spans="1:28" x14ac:dyDescent="0.35">
      <c r="A360" s="15">
        <v>44296</v>
      </c>
      <c r="B360" s="16" t="s">
        <v>18</v>
      </c>
      <c r="C360" s="16" t="s">
        <v>25</v>
      </c>
      <c r="D360" s="16" t="s">
        <v>5</v>
      </c>
      <c r="E360" s="16" t="s">
        <v>57</v>
      </c>
      <c r="F360" s="16" t="s">
        <v>4</v>
      </c>
      <c r="G360" s="16" t="s">
        <v>53</v>
      </c>
      <c r="H360" s="16">
        <v>2</v>
      </c>
      <c r="I360" s="16">
        <v>20</v>
      </c>
      <c r="J360" s="16" t="s">
        <v>70</v>
      </c>
      <c r="K360" s="16" t="s">
        <v>88</v>
      </c>
      <c r="L360" s="16" t="s">
        <v>12</v>
      </c>
      <c r="M360" s="16">
        <v>1</v>
      </c>
      <c r="N360" s="16" t="s">
        <v>12</v>
      </c>
      <c r="O360" s="17" t="s">
        <v>33</v>
      </c>
      <c r="R360" t="str">
        <f t="shared" si="31"/>
        <v>Racalmas Challenger CupLast 16Martin CsereklyeZalan Szegedi</v>
      </c>
      <c r="V360">
        <f t="shared" si="32"/>
        <v>1</v>
      </c>
      <c r="X360">
        <f t="shared" si="33"/>
        <v>1</v>
      </c>
      <c r="Y360">
        <f t="shared" si="30"/>
        <v>0</v>
      </c>
      <c r="AA360">
        <f t="shared" si="34"/>
        <v>0</v>
      </c>
      <c r="AB360">
        <f t="shared" si="35"/>
        <v>0</v>
      </c>
    </row>
    <row r="361" spans="1:28" x14ac:dyDescent="0.35">
      <c r="A361" s="15">
        <v>44296</v>
      </c>
      <c r="B361" s="16" t="s">
        <v>18</v>
      </c>
      <c r="C361" s="16" t="s">
        <v>25</v>
      </c>
      <c r="D361" s="16" t="s">
        <v>5</v>
      </c>
      <c r="E361" s="16" t="s">
        <v>57</v>
      </c>
      <c r="F361" s="16" t="s">
        <v>4</v>
      </c>
      <c r="G361" s="16" t="s">
        <v>53</v>
      </c>
      <c r="H361" s="16">
        <v>2</v>
      </c>
      <c r="I361" s="16">
        <v>21</v>
      </c>
      <c r="J361" s="16" t="s">
        <v>70</v>
      </c>
      <c r="K361" s="16" t="s">
        <v>88</v>
      </c>
      <c r="L361" s="16" t="s">
        <v>11</v>
      </c>
      <c r="M361" s="16">
        <v>1</v>
      </c>
      <c r="N361" s="16" t="s">
        <v>11</v>
      </c>
      <c r="O361" s="17" t="s">
        <v>35</v>
      </c>
      <c r="R361" t="str">
        <f t="shared" si="31"/>
        <v>Racalmas Challenger CupLast 16Martin CsereklyeZalan Szegedi</v>
      </c>
      <c r="V361">
        <f t="shared" si="32"/>
        <v>1</v>
      </c>
      <c r="X361">
        <f t="shared" si="33"/>
        <v>1</v>
      </c>
      <c r="Y361">
        <f t="shared" si="30"/>
        <v>0</v>
      </c>
      <c r="AA361">
        <f t="shared" si="34"/>
        <v>0</v>
      </c>
      <c r="AB361">
        <f t="shared" si="35"/>
        <v>0</v>
      </c>
    </row>
    <row r="362" spans="1:28" x14ac:dyDescent="0.35">
      <c r="A362" s="15">
        <v>44296</v>
      </c>
      <c r="B362" s="16" t="s">
        <v>18</v>
      </c>
      <c r="C362" s="16" t="s">
        <v>25</v>
      </c>
      <c r="D362" s="16" t="s">
        <v>5</v>
      </c>
      <c r="E362" s="16" t="s">
        <v>57</v>
      </c>
      <c r="F362" s="16" t="s">
        <v>4</v>
      </c>
      <c r="G362" s="16" t="s">
        <v>53</v>
      </c>
      <c r="H362" s="16">
        <v>2</v>
      </c>
      <c r="I362" s="16">
        <v>22</v>
      </c>
      <c r="J362" s="16" t="s">
        <v>70</v>
      </c>
      <c r="K362" s="16" t="s">
        <v>88</v>
      </c>
      <c r="L362" s="16" t="s">
        <v>11</v>
      </c>
      <c r="M362" s="16">
        <v>1</v>
      </c>
      <c r="N362" s="16" t="s">
        <v>12</v>
      </c>
      <c r="O362" s="17" t="s">
        <v>33</v>
      </c>
      <c r="R362" t="str">
        <f t="shared" si="31"/>
        <v>Racalmas Challenger CupLast 16Martin CsereklyeZalan Szegedi</v>
      </c>
      <c r="V362">
        <f t="shared" si="32"/>
        <v>0</v>
      </c>
      <c r="X362">
        <f t="shared" si="33"/>
        <v>0</v>
      </c>
      <c r="Y362">
        <f t="shared" si="30"/>
        <v>1</v>
      </c>
      <c r="AA362">
        <f t="shared" si="34"/>
        <v>0</v>
      </c>
      <c r="AB362">
        <f t="shared" si="35"/>
        <v>0</v>
      </c>
    </row>
    <row r="363" spans="1:28" x14ac:dyDescent="0.35">
      <c r="A363" s="15">
        <v>44296</v>
      </c>
      <c r="B363" s="16" t="s">
        <v>18</v>
      </c>
      <c r="C363" s="16" t="s">
        <v>25</v>
      </c>
      <c r="D363" s="16" t="s">
        <v>5</v>
      </c>
      <c r="E363" s="16" t="s">
        <v>57</v>
      </c>
      <c r="F363" s="16" t="s">
        <v>4</v>
      </c>
      <c r="G363" s="16" t="s">
        <v>53</v>
      </c>
      <c r="H363" s="16">
        <v>2</v>
      </c>
      <c r="I363" s="16">
        <v>23</v>
      </c>
      <c r="J363" s="16" t="s">
        <v>70</v>
      </c>
      <c r="K363" s="16" t="s">
        <v>88</v>
      </c>
      <c r="L363" s="16" t="s">
        <v>11</v>
      </c>
      <c r="M363" s="16">
        <v>1</v>
      </c>
      <c r="N363" s="16" t="s">
        <v>11</v>
      </c>
      <c r="O363" s="17" t="s">
        <v>35</v>
      </c>
      <c r="R363" t="str">
        <f t="shared" si="31"/>
        <v>Racalmas Challenger CupLast 16Martin CsereklyeZalan Szegedi</v>
      </c>
      <c r="V363">
        <f t="shared" si="32"/>
        <v>1</v>
      </c>
      <c r="X363">
        <f t="shared" si="33"/>
        <v>1</v>
      </c>
      <c r="Y363">
        <f t="shared" si="30"/>
        <v>0</v>
      </c>
      <c r="AA363">
        <f t="shared" si="34"/>
        <v>0</v>
      </c>
      <c r="AB363">
        <f t="shared" si="35"/>
        <v>0</v>
      </c>
    </row>
    <row r="364" spans="1:28" x14ac:dyDescent="0.35">
      <c r="A364" s="15">
        <v>44296</v>
      </c>
      <c r="B364" s="16" t="s">
        <v>18</v>
      </c>
      <c r="C364" s="16" t="s">
        <v>25</v>
      </c>
      <c r="D364" s="16" t="s">
        <v>5</v>
      </c>
      <c r="E364" s="16" t="s">
        <v>57</v>
      </c>
      <c r="F364" s="16" t="s">
        <v>4</v>
      </c>
      <c r="G364" s="16" t="s">
        <v>52</v>
      </c>
      <c r="H364" s="16">
        <v>1</v>
      </c>
      <c r="I364" s="16">
        <v>1</v>
      </c>
      <c r="J364" s="16" t="s">
        <v>82</v>
      </c>
      <c r="K364" s="16" t="s">
        <v>89</v>
      </c>
      <c r="L364" s="26" t="s">
        <v>12</v>
      </c>
      <c r="M364" s="16">
        <v>2</v>
      </c>
      <c r="N364" s="16" t="s">
        <v>12</v>
      </c>
      <c r="O364" s="17" t="s">
        <v>33</v>
      </c>
      <c r="R364" t="str">
        <f t="shared" si="31"/>
        <v>Racalmas Challenger CupGroup StageBence ForgacsGabor Filep</v>
      </c>
      <c r="V364">
        <f t="shared" si="32"/>
        <v>1</v>
      </c>
      <c r="X364">
        <f t="shared" si="33"/>
        <v>0</v>
      </c>
      <c r="Y364">
        <f t="shared" si="30"/>
        <v>0</v>
      </c>
      <c r="AA364">
        <f t="shared" si="34"/>
        <v>1</v>
      </c>
      <c r="AB364">
        <f t="shared" si="35"/>
        <v>0</v>
      </c>
    </row>
    <row r="365" spans="1:28" x14ac:dyDescent="0.35">
      <c r="A365" s="15">
        <v>44296</v>
      </c>
      <c r="B365" s="16" t="s">
        <v>18</v>
      </c>
      <c r="C365" s="16" t="s">
        <v>25</v>
      </c>
      <c r="D365" s="16" t="s">
        <v>5</v>
      </c>
      <c r="E365" s="16" t="s">
        <v>57</v>
      </c>
      <c r="F365" s="16" t="s">
        <v>4</v>
      </c>
      <c r="G365" s="16" t="s">
        <v>52</v>
      </c>
      <c r="H365" s="16">
        <v>1</v>
      </c>
      <c r="I365" s="16">
        <v>2</v>
      </c>
      <c r="J365" s="16" t="s">
        <v>82</v>
      </c>
      <c r="K365" s="16" t="s">
        <v>89</v>
      </c>
      <c r="L365" s="16" t="s">
        <v>12</v>
      </c>
      <c r="M365" s="16">
        <v>1</v>
      </c>
      <c r="N365" s="26" t="s">
        <v>12</v>
      </c>
      <c r="O365" s="17" t="s">
        <v>34</v>
      </c>
      <c r="R365" t="str">
        <f t="shared" si="31"/>
        <v>Racalmas Challenger CupGroup StageBence ForgacsGabor Filep</v>
      </c>
      <c r="V365">
        <f t="shared" si="32"/>
        <v>1</v>
      </c>
      <c r="X365">
        <f t="shared" si="33"/>
        <v>1</v>
      </c>
      <c r="Y365">
        <f t="shared" si="30"/>
        <v>0</v>
      </c>
      <c r="AA365">
        <f t="shared" si="34"/>
        <v>0</v>
      </c>
      <c r="AB365">
        <f t="shared" si="35"/>
        <v>0</v>
      </c>
    </row>
    <row r="366" spans="1:28" x14ac:dyDescent="0.35">
      <c r="A366" s="15">
        <v>44296</v>
      </c>
      <c r="B366" s="16" t="s">
        <v>18</v>
      </c>
      <c r="C366" s="16" t="s">
        <v>25</v>
      </c>
      <c r="D366" s="16" t="s">
        <v>5</v>
      </c>
      <c r="E366" s="16" t="s">
        <v>57</v>
      </c>
      <c r="F366" s="16" t="s">
        <v>4</v>
      </c>
      <c r="G366" s="16" t="s">
        <v>52</v>
      </c>
      <c r="H366" s="16">
        <v>1</v>
      </c>
      <c r="I366" s="16">
        <v>3</v>
      </c>
      <c r="J366" s="16" t="s">
        <v>82</v>
      </c>
      <c r="K366" s="16" t="s">
        <v>89</v>
      </c>
      <c r="L366" s="16" t="s">
        <v>12</v>
      </c>
      <c r="M366" s="16">
        <v>1</v>
      </c>
      <c r="N366" s="16" t="s">
        <v>11</v>
      </c>
      <c r="O366" s="17" t="s">
        <v>34</v>
      </c>
      <c r="R366" t="str">
        <f t="shared" si="31"/>
        <v>Racalmas Challenger CupGroup StageBence ForgacsGabor Filep</v>
      </c>
      <c r="V366">
        <f t="shared" si="32"/>
        <v>0</v>
      </c>
      <c r="X366">
        <f t="shared" si="33"/>
        <v>0</v>
      </c>
      <c r="Y366">
        <f t="shared" si="30"/>
        <v>1</v>
      </c>
      <c r="AA366">
        <f t="shared" si="34"/>
        <v>0</v>
      </c>
      <c r="AB366">
        <f t="shared" si="35"/>
        <v>0</v>
      </c>
    </row>
    <row r="367" spans="1:28" x14ac:dyDescent="0.35">
      <c r="A367" s="15">
        <v>44296</v>
      </c>
      <c r="B367" s="16" t="s">
        <v>18</v>
      </c>
      <c r="C367" s="16" t="s">
        <v>25</v>
      </c>
      <c r="D367" s="16" t="s">
        <v>5</v>
      </c>
      <c r="E367" s="16" t="s">
        <v>57</v>
      </c>
      <c r="F367" s="16" t="s">
        <v>4</v>
      </c>
      <c r="G367" s="16" t="s">
        <v>52</v>
      </c>
      <c r="H367" s="16">
        <v>1</v>
      </c>
      <c r="I367" s="16">
        <v>4</v>
      </c>
      <c r="J367" s="16" t="s">
        <v>82</v>
      </c>
      <c r="K367" s="16" t="s">
        <v>89</v>
      </c>
      <c r="L367" s="16" t="s">
        <v>12</v>
      </c>
      <c r="M367" s="16">
        <v>1</v>
      </c>
      <c r="N367" s="16" t="s">
        <v>11</v>
      </c>
      <c r="O367" s="17" t="s">
        <v>34</v>
      </c>
      <c r="R367" t="str">
        <f t="shared" si="31"/>
        <v>Racalmas Challenger CupGroup StageBence ForgacsGabor Filep</v>
      </c>
      <c r="V367">
        <f t="shared" si="32"/>
        <v>0</v>
      </c>
      <c r="X367">
        <f t="shared" si="33"/>
        <v>0</v>
      </c>
      <c r="Y367">
        <f t="shared" si="30"/>
        <v>1</v>
      </c>
      <c r="AA367">
        <f t="shared" si="34"/>
        <v>0</v>
      </c>
      <c r="AB367">
        <f t="shared" si="35"/>
        <v>0</v>
      </c>
    </row>
    <row r="368" spans="1:28" x14ac:dyDescent="0.35">
      <c r="A368" s="15">
        <v>44296</v>
      </c>
      <c r="B368" s="16" t="s">
        <v>18</v>
      </c>
      <c r="C368" s="16" t="s">
        <v>25</v>
      </c>
      <c r="D368" s="16" t="s">
        <v>5</v>
      </c>
      <c r="E368" s="16" t="s">
        <v>57</v>
      </c>
      <c r="F368" s="16" t="s">
        <v>4</v>
      </c>
      <c r="G368" s="16" t="s">
        <v>52</v>
      </c>
      <c r="H368" s="16">
        <v>1</v>
      </c>
      <c r="I368" s="16">
        <v>5</v>
      </c>
      <c r="J368" s="16" t="s">
        <v>82</v>
      </c>
      <c r="K368" s="16" t="s">
        <v>89</v>
      </c>
      <c r="L368" s="16" t="s">
        <v>11</v>
      </c>
      <c r="M368" s="16">
        <v>1</v>
      </c>
      <c r="N368" s="16" t="s">
        <v>11</v>
      </c>
      <c r="O368" s="17" t="s">
        <v>35</v>
      </c>
      <c r="R368" t="str">
        <f t="shared" si="31"/>
        <v>Racalmas Challenger CupGroup StageBence ForgacsGabor Filep</v>
      </c>
      <c r="V368">
        <f t="shared" si="32"/>
        <v>1</v>
      </c>
      <c r="X368">
        <f t="shared" si="33"/>
        <v>1</v>
      </c>
      <c r="Y368">
        <f t="shared" si="30"/>
        <v>0</v>
      </c>
      <c r="AA368">
        <f t="shared" si="34"/>
        <v>0</v>
      </c>
      <c r="AB368">
        <f t="shared" si="35"/>
        <v>0</v>
      </c>
    </row>
    <row r="369" spans="1:28" x14ac:dyDescent="0.35">
      <c r="A369" s="15">
        <v>44296</v>
      </c>
      <c r="B369" s="16" t="s">
        <v>18</v>
      </c>
      <c r="C369" s="16" t="s">
        <v>25</v>
      </c>
      <c r="D369" s="16" t="s">
        <v>5</v>
      </c>
      <c r="E369" s="16" t="s">
        <v>57</v>
      </c>
      <c r="F369" s="16" t="s">
        <v>4</v>
      </c>
      <c r="G369" s="16" t="s">
        <v>52</v>
      </c>
      <c r="H369" s="16">
        <v>1</v>
      </c>
      <c r="I369" s="16">
        <v>6</v>
      </c>
      <c r="J369" s="16" t="s">
        <v>82</v>
      </c>
      <c r="K369" s="16" t="s">
        <v>89</v>
      </c>
      <c r="L369" s="16" t="s">
        <v>11</v>
      </c>
      <c r="M369" s="16">
        <v>2</v>
      </c>
      <c r="N369" s="16" t="s">
        <v>11</v>
      </c>
      <c r="O369" s="17" t="s">
        <v>33</v>
      </c>
      <c r="R369" t="str">
        <f t="shared" si="31"/>
        <v>Racalmas Challenger CupGroup StageBence ForgacsGabor Filep</v>
      </c>
      <c r="V369">
        <f t="shared" si="32"/>
        <v>1</v>
      </c>
      <c r="X369">
        <f t="shared" si="33"/>
        <v>0</v>
      </c>
      <c r="Y369">
        <f t="shared" si="30"/>
        <v>0</v>
      </c>
      <c r="AA369">
        <f t="shared" si="34"/>
        <v>1</v>
      </c>
      <c r="AB369">
        <f t="shared" si="35"/>
        <v>0</v>
      </c>
    </row>
    <row r="370" spans="1:28" x14ac:dyDescent="0.35">
      <c r="A370" s="15">
        <v>44296</v>
      </c>
      <c r="B370" s="16" t="s">
        <v>18</v>
      </c>
      <c r="C370" s="16" t="s">
        <v>25</v>
      </c>
      <c r="D370" s="16" t="s">
        <v>5</v>
      </c>
      <c r="E370" s="16" t="s">
        <v>57</v>
      </c>
      <c r="F370" s="16" t="s">
        <v>4</v>
      </c>
      <c r="G370" s="16" t="s">
        <v>52</v>
      </c>
      <c r="H370" s="16">
        <v>1</v>
      </c>
      <c r="I370" s="16">
        <v>7</v>
      </c>
      <c r="J370" s="16" t="s">
        <v>82</v>
      </c>
      <c r="K370" s="16" t="s">
        <v>89</v>
      </c>
      <c r="L370" s="16" t="s">
        <v>11</v>
      </c>
      <c r="M370" s="16">
        <v>2</v>
      </c>
      <c r="N370" s="16" t="s">
        <v>11</v>
      </c>
      <c r="O370" s="17" t="s">
        <v>33</v>
      </c>
      <c r="R370" t="str">
        <f t="shared" si="31"/>
        <v>Racalmas Challenger CupGroup StageBence ForgacsGabor Filep</v>
      </c>
      <c r="V370">
        <f t="shared" si="32"/>
        <v>1</v>
      </c>
      <c r="X370">
        <f t="shared" si="33"/>
        <v>0</v>
      </c>
      <c r="Y370">
        <f t="shared" si="30"/>
        <v>0</v>
      </c>
      <c r="AA370">
        <f t="shared" si="34"/>
        <v>1</v>
      </c>
      <c r="AB370">
        <f t="shared" si="35"/>
        <v>0</v>
      </c>
    </row>
    <row r="371" spans="1:28" x14ac:dyDescent="0.35">
      <c r="A371" s="15">
        <v>44296</v>
      </c>
      <c r="B371" s="16" t="s">
        <v>18</v>
      </c>
      <c r="C371" s="16" t="s">
        <v>25</v>
      </c>
      <c r="D371" s="16" t="s">
        <v>5</v>
      </c>
      <c r="E371" s="16" t="s">
        <v>57</v>
      </c>
      <c r="F371" s="16" t="s">
        <v>4</v>
      </c>
      <c r="G371" s="16" t="s">
        <v>52</v>
      </c>
      <c r="H371" s="16">
        <v>1</v>
      </c>
      <c r="I371" s="16">
        <v>8</v>
      </c>
      <c r="J371" s="16" t="s">
        <v>82</v>
      </c>
      <c r="K371" s="16" t="s">
        <v>89</v>
      </c>
      <c r="L371" s="16" t="s">
        <v>11</v>
      </c>
      <c r="M371" s="16">
        <v>2</v>
      </c>
      <c r="N371" s="16" t="s">
        <v>11</v>
      </c>
      <c r="O371" s="17" t="s">
        <v>33</v>
      </c>
      <c r="R371" t="str">
        <f t="shared" si="31"/>
        <v>Racalmas Challenger CupGroup StageBence ForgacsGabor Filep</v>
      </c>
      <c r="V371">
        <f t="shared" si="32"/>
        <v>1</v>
      </c>
      <c r="X371">
        <f t="shared" si="33"/>
        <v>0</v>
      </c>
      <c r="Y371">
        <f t="shared" si="30"/>
        <v>0</v>
      </c>
      <c r="AA371">
        <f t="shared" si="34"/>
        <v>1</v>
      </c>
      <c r="AB371">
        <f t="shared" si="35"/>
        <v>0</v>
      </c>
    </row>
    <row r="372" spans="1:28" x14ac:dyDescent="0.35">
      <c r="A372" s="15">
        <v>44296</v>
      </c>
      <c r="B372" s="16" t="s">
        <v>18</v>
      </c>
      <c r="C372" s="16" t="s">
        <v>25</v>
      </c>
      <c r="D372" s="16" t="s">
        <v>5</v>
      </c>
      <c r="E372" s="16" t="s">
        <v>57</v>
      </c>
      <c r="F372" s="16" t="s">
        <v>4</v>
      </c>
      <c r="G372" s="16" t="s">
        <v>52</v>
      </c>
      <c r="H372" s="16">
        <v>1</v>
      </c>
      <c r="I372" s="16">
        <v>9</v>
      </c>
      <c r="J372" s="16" t="s">
        <v>82</v>
      </c>
      <c r="K372" s="16" t="s">
        <v>89</v>
      </c>
      <c r="L372" s="16" t="s">
        <v>12</v>
      </c>
      <c r="M372" s="16" t="s">
        <v>39</v>
      </c>
      <c r="N372" s="16" t="s">
        <v>11</v>
      </c>
      <c r="O372" s="17" t="s">
        <v>33</v>
      </c>
      <c r="R372" t="str">
        <f t="shared" si="31"/>
        <v>Racalmas Challenger CupGroup StageBence ForgacsGabor Filep</v>
      </c>
      <c r="V372">
        <f t="shared" si="32"/>
        <v>0</v>
      </c>
      <c r="X372">
        <f t="shared" si="33"/>
        <v>0</v>
      </c>
      <c r="Y372">
        <f t="shared" si="30"/>
        <v>0</v>
      </c>
      <c r="AA372">
        <f t="shared" si="34"/>
        <v>0</v>
      </c>
      <c r="AB372">
        <f t="shared" si="35"/>
        <v>0</v>
      </c>
    </row>
    <row r="373" spans="1:28" x14ac:dyDescent="0.35">
      <c r="A373" s="15">
        <v>44296</v>
      </c>
      <c r="B373" s="16" t="s">
        <v>18</v>
      </c>
      <c r="C373" s="16" t="s">
        <v>25</v>
      </c>
      <c r="D373" s="16" t="s">
        <v>5</v>
      </c>
      <c r="E373" s="16" t="s">
        <v>57</v>
      </c>
      <c r="F373" s="16" t="s">
        <v>4</v>
      </c>
      <c r="G373" s="16" t="s">
        <v>52</v>
      </c>
      <c r="H373" s="16">
        <v>1</v>
      </c>
      <c r="I373" s="16">
        <v>10</v>
      </c>
      <c r="J373" s="16" t="s">
        <v>82</v>
      </c>
      <c r="K373" s="16" t="s">
        <v>89</v>
      </c>
      <c r="L373" s="16" t="s">
        <v>12</v>
      </c>
      <c r="M373" s="16">
        <v>2</v>
      </c>
      <c r="N373" s="16" t="s">
        <v>11</v>
      </c>
      <c r="O373" s="17" t="s">
        <v>35</v>
      </c>
      <c r="R373" t="str">
        <f t="shared" si="31"/>
        <v>Racalmas Challenger CupGroup StageBence ForgacsGabor Filep</v>
      </c>
      <c r="V373">
        <f t="shared" si="32"/>
        <v>0</v>
      </c>
      <c r="X373">
        <f t="shared" si="33"/>
        <v>0</v>
      </c>
      <c r="Y373">
        <f t="shared" si="30"/>
        <v>0</v>
      </c>
      <c r="AA373">
        <f t="shared" si="34"/>
        <v>0</v>
      </c>
      <c r="AB373">
        <f t="shared" si="35"/>
        <v>1</v>
      </c>
    </row>
    <row r="374" spans="1:28" x14ac:dyDescent="0.35">
      <c r="A374" s="15">
        <v>44296</v>
      </c>
      <c r="B374" s="16" t="s">
        <v>18</v>
      </c>
      <c r="C374" s="16" t="s">
        <v>25</v>
      </c>
      <c r="D374" s="16" t="s">
        <v>5</v>
      </c>
      <c r="E374" s="16" t="s">
        <v>57</v>
      </c>
      <c r="F374" s="16" t="s">
        <v>4</v>
      </c>
      <c r="G374" s="16" t="s">
        <v>52</v>
      </c>
      <c r="H374" s="16">
        <v>1</v>
      </c>
      <c r="I374" s="16">
        <v>11</v>
      </c>
      <c r="J374" s="16" t="s">
        <v>82</v>
      </c>
      <c r="K374" s="16" t="s">
        <v>89</v>
      </c>
      <c r="L374" s="16" t="s">
        <v>12</v>
      </c>
      <c r="M374" s="16">
        <v>2</v>
      </c>
      <c r="N374" s="16" t="s">
        <v>12</v>
      </c>
      <c r="O374" s="17" t="s">
        <v>33</v>
      </c>
      <c r="R374" t="str">
        <f t="shared" si="31"/>
        <v>Racalmas Challenger CupGroup StageBence ForgacsGabor Filep</v>
      </c>
      <c r="V374">
        <f t="shared" si="32"/>
        <v>1</v>
      </c>
      <c r="X374">
        <f t="shared" si="33"/>
        <v>0</v>
      </c>
      <c r="Y374">
        <f t="shared" si="30"/>
        <v>0</v>
      </c>
      <c r="AA374">
        <f t="shared" si="34"/>
        <v>1</v>
      </c>
      <c r="AB374">
        <f t="shared" si="35"/>
        <v>0</v>
      </c>
    </row>
    <row r="375" spans="1:28" x14ac:dyDescent="0.35">
      <c r="A375" s="15">
        <v>44296</v>
      </c>
      <c r="B375" s="16" t="s">
        <v>18</v>
      </c>
      <c r="C375" s="16" t="s">
        <v>25</v>
      </c>
      <c r="D375" s="16" t="s">
        <v>5</v>
      </c>
      <c r="E375" s="16" t="s">
        <v>57</v>
      </c>
      <c r="F375" s="16" t="s">
        <v>4</v>
      </c>
      <c r="G375" s="16" t="s">
        <v>52</v>
      </c>
      <c r="H375" s="16">
        <v>1</v>
      </c>
      <c r="I375" s="16">
        <v>12</v>
      </c>
      <c r="J375" s="16" t="s">
        <v>82</v>
      </c>
      <c r="K375" s="16" t="s">
        <v>89</v>
      </c>
      <c r="L375" s="16" t="s">
        <v>12</v>
      </c>
      <c r="M375" s="16">
        <v>1</v>
      </c>
      <c r="N375" s="16" t="s">
        <v>11</v>
      </c>
      <c r="O375" s="17" t="s">
        <v>35</v>
      </c>
      <c r="R375" t="str">
        <f t="shared" si="31"/>
        <v>Racalmas Challenger CupGroup StageBence ForgacsGabor Filep</v>
      </c>
      <c r="V375">
        <f t="shared" si="32"/>
        <v>0</v>
      </c>
      <c r="X375">
        <f t="shared" si="33"/>
        <v>0</v>
      </c>
      <c r="Y375">
        <f t="shared" si="30"/>
        <v>1</v>
      </c>
      <c r="AA375">
        <f t="shared" si="34"/>
        <v>0</v>
      </c>
      <c r="AB375">
        <f t="shared" si="35"/>
        <v>0</v>
      </c>
    </row>
    <row r="376" spans="1:28" x14ac:dyDescent="0.35">
      <c r="A376" s="15">
        <v>44296</v>
      </c>
      <c r="B376" s="16" t="s">
        <v>18</v>
      </c>
      <c r="C376" s="16" t="s">
        <v>25</v>
      </c>
      <c r="D376" s="16" t="s">
        <v>5</v>
      </c>
      <c r="E376" s="16" t="s">
        <v>57</v>
      </c>
      <c r="F376" s="16" t="s">
        <v>4</v>
      </c>
      <c r="G376" s="16" t="s">
        <v>52</v>
      </c>
      <c r="H376" s="16">
        <v>1</v>
      </c>
      <c r="I376" s="16">
        <v>13</v>
      </c>
      <c r="J376" s="16" t="s">
        <v>82</v>
      </c>
      <c r="K376" s="16" t="s">
        <v>89</v>
      </c>
      <c r="L376" s="16" t="s">
        <v>11</v>
      </c>
      <c r="M376" s="16">
        <v>2</v>
      </c>
      <c r="N376" s="16" t="s">
        <v>40</v>
      </c>
      <c r="O376" s="17" t="s">
        <v>40</v>
      </c>
      <c r="R376" t="str">
        <f t="shared" si="31"/>
        <v>Racalmas Challenger CupGroup StageBence ForgacsGabor Filep</v>
      </c>
      <c r="V376">
        <f t="shared" si="32"/>
        <v>0</v>
      </c>
      <c r="X376">
        <f t="shared" si="33"/>
        <v>0</v>
      </c>
      <c r="Y376">
        <f t="shared" si="30"/>
        <v>0</v>
      </c>
      <c r="AA376">
        <f t="shared" si="34"/>
        <v>0</v>
      </c>
      <c r="AB376">
        <f t="shared" si="35"/>
        <v>0</v>
      </c>
    </row>
    <row r="377" spans="1:28" x14ac:dyDescent="0.35">
      <c r="A377" s="15">
        <v>44296</v>
      </c>
      <c r="B377" s="16" t="s">
        <v>18</v>
      </c>
      <c r="C377" s="16" t="s">
        <v>25</v>
      </c>
      <c r="D377" s="16" t="s">
        <v>5</v>
      </c>
      <c r="E377" s="16" t="s">
        <v>57</v>
      </c>
      <c r="F377" s="16" t="s">
        <v>4</v>
      </c>
      <c r="G377" s="16" t="s">
        <v>52</v>
      </c>
      <c r="H377" s="16">
        <v>1</v>
      </c>
      <c r="I377" s="16">
        <v>14</v>
      </c>
      <c r="J377" s="16" t="s">
        <v>82</v>
      </c>
      <c r="K377" s="16" t="s">
        <v>89</v>
      </c>
      <c r="L377" s="16" t="s">
        <v>11</v>
      </c>
      <c r="M377" s="16">
        <v>2</v>
      </c>
      <c r="N377" s="16" t="s">
        <v>11</v>
      </c>
      <c r="O377" s="17" t="s">
        <v>35</v>
      </c>
      <c r="R377" t="str">
        <f t="shared" si="31"/>
        <v>Racalmas Challenger CupGroup StageBence ForgacsGabor Filep</v>
      </c>
      <c r="V377">
        <f t="shared" si="32"/>
        <v>1</v>
      </c>
      <c r="X377">
        <f t="shared" si="33"/>
        <v>0</v>
      </c>
      <c r="Y377">
        <f t="shared" si="30"/>
        <v>0</v>
      </c>
      <c r="AA377">
        <f t="shared" si="34"/>
        <v>1</v>
      </c>
      <c r="AB377">
        <f t="shared" si="35"/>
        <v>0</v>
      </c>
    </row>
    <row r="378" spans="1:28" x14ac:dyDescent="0.35">
      <c r="A378" s="15">
        <v>44296</v>
      </c>
      <c r="B378" s="16" t="s">
        <v>18</v>
      </c>
      <c r="C378" s="16" t="s">
        <v>25</v>
      </c>
      <c r="D378" s="16" t="s">
        <v>5</v>
      </c>
      <c r="E378" s="16" t="s">
        <v>57</v>
      </c>
      <c r="F378" s="16" t="s">
        <v>4</v>
      </c>
      <c r="G378" s="16" t="s">
        <v>52</v>
      </c>
      <c r="H378" s="16">
        <v>1</v>
      </c>
      <c r="I378" s="16">
        <v>15</v>
      </c>
      <c r="J378" s="16" t="s">
        <v>82</v>
      </c>
      <c r="K378" s="16" t="s">
        <v>89</v>
      </c>
      <c r="L378" s="16" t="s">
        <v>11</v>
      </c>
      <c r="M378" s="16">
        <v>2</v>
      </c>
      <c r="N378" s="16" t="s">
        <v>12</v>
      </c>
      <c r="O378" s="17" t="s">
        <v>35</v>
      </c>
      <c r="R378" t="str">
        <f t="shared" si="31"/>
        <v>Racalmas Challenger CupGroup StageBence ForgacsGabor Filep</v>
      </c>
      <c r="V378">
        <f t="shared" si="32"/>
        <v>0</v>
      </c>
      <c r="X378">
        <f t="shared" si="33"/>
        <v>0</v>
      </c>
      <c r="Y378">
        <f t="shared" si="30"/>
        <v>0</v>
      </c>
      <c r="AA378">
        <f t="shared" si="34"/>
        <v>0</v>
      </c>
      <c r="AB378">
        <f t="shared" si="35"/>
        <v>1</v>
      </c>
    </row>
    <row r="379" spans="1:28" x14ac:dyDescent="0.35">
      <c r="A379" s="15">
        <v>44296</v>
      </c>
      <c r="B379" s="16" t="s">
        <v>18</v>
      </c>
      <c r="C379" s="16" t="s">
        <v>25</v>
      </c>
      <c r="D379" s="16" t="s">
        <v>5</v>
      </c>
      <c r="E379" s="16" t="s">
        <v>57</v>
      </c>
      <c r="F379" s="16" t="s">
        <v>4</v>
      </c>
      <c r="G379" s="16" t="s">
        <v>52</v>
      </c>
      <c r="H379" s="16">
        <v>1</v>
      </c>
      <c r="I379" s="16">
        <v>16</v>
      </c>
      <c r="J379" s="16" t="s">
        <v>82</v>
      </c>
      <c r="K379" s="16" t="s">
        <v>89</v>
      </c>
      <c r="L379" s="16" t="s">
        <v>11</v>
      </c>
      <c r="M379" s="16">
        <v>1</v>
      </c>
      <c r="N379" s="16" t="s">
        <v>11</v>
      </c>
      <c r="O379" s="17" t="s">
        <v>34</v>
      </c>
      <c r="R379" t="str">
        <f t="shared" si="31"/>
        <v>Racalmas Challenger CupGroup StageBence ForgacsGabor Filep</v>
      </c>
      <c r="V379">
        <f t="shared" si="32"/>
        <v>1</v>
      </c>
      <c r="X379">
        <f t="shared" si="33"/>
        <v>1</v>
      </c>
      <c r="Y379">
        <f t="shared" si="30"/>
        <v>0</v>
      </c>
      <c r="AA379">
        <f t="shared" si="34"/>
        <v>0</v>
      </c>
      <c r="AB379">
        <f t="shared" si="35"/>
        <v>0</v>
      </c>
    </row>
    <row r="380" spans="1:28" x14ac:dyDescent="0.35">
      <c r="A380" s="15">
        <v>44296</v>
      </c>
      <c r="B380" s="16" t="s">
        <v>18</v>
      </c>
      <c r="C380" s="16" t="s">
        <v>25</v>
      </c>
      <c r="D380" s="16" t="s">
        <v>5</v>
      </c>
      <c r="E380" s="16" t="s">
        <v>57</v>
      </c>
      <c r="F380" s="16" t="s">
        <v>4</v>
      </c>
      <c r="G380" s="16" t="s">
        <v>52</v>
      </c>
      <c r="H380" s="16">
        <v>1</v>
      </c>
      <c r="I380" s="16">
        <v>17</v>
      </c>
      <c r="J380" s="16" t="s">
        <v>82</v>
      </c>
      <c r="K380" s="16" t="s">
        <v>89</v>
      </c>
      <c r="L380" s="16" t="s">
        <v>11</v>
      </c>
      <c r="M380" s="16">
        <v>1</v>
      </c>
      <c r="N380" s="16" t="s">
        <v>11</v>
      </c>
      <c r="O380" s="17" t="s">
        <v>35</v>
      </c>
      <c r="R380" t="str">
        <f t="shared" si="31"/>
        <v>Racalmas Challenger CupGroup StageBence ForgacsGabor Filep</v>
      </c>
      <c r="V380">
        <f t="shared" si="32"/>
        <v>1</v>
      </c>
      <c r="X380">
        <f t="shared" si="33"/>
        <v>1</v>
      </c>
      <c r="Y380">
        <f t="shared" si="30"/>
        <v>0</v>
      </c>
      <c r="AA380">
        <f t="shared" si="34"/>
        <v>0</v>
      </c>
      <c r="AB380">
        <f t="shared" si="35"/>
        <v>0</v>
      </c>
    </row>
    <row r="381" spans="1:28" x14ac:dyDescent="0.35">
      <c r="A381" s="15">
        <v>44296</v>
      </c>
      <c r="B381" s="16" t="s">
        <v>18</v>
      </c>
      <c r="C381" s="16" t="s">
        <v>25</v>
      </c>
      <c r="D381" s="16" t="s">
        <v>5</v>
      </c>
      <c r="E381" s="16" t="s">
        <v>57</v>
      </c>
      <c r="F381" s="16" t="s">
        <v>4</v>
      </c>
      <c r="G381" s="16" t="s">
        <v>52</v>
      </c>
      <c r="H381" s="16">
        <v>2</v>
      </c>
      <c r="I381" s="16">
        <v>1</v>
      </c>
      <c r="J381" s="16" t="s">
        <v>82</v>
      </c>
      <c r="K381" s="16" t="s">
        <v>89</v>
      </c>
      <c r="L381" s="16" t="s">
        <v>11</v>
      </c>
      <c r="M381" s="16">
        <v>2</v>
      </c>
      <c r="N381" s="16" t="s">
        <v>11</v>
      </c>
      <c r="O381" s="17" t="s">
        <v>35</v>
      </c>
      <c r="R381" t="str">
        <f t="shared" si="31"/>
        <v>Racalmas Challenger CupGroup StageBence ForgacsGabor Filep</v>
      </c>
      <c r="V381">
        <f t="shared" si="32"/>
        <v>1</v>
      </c>
      <c r="X381">
        <f t="shared" si="33"/>
        <v>0</v>
      </c>
      <c r="Y381">
        <f t="shared" si="30"/>
        <v>0</v>
      </c>
      <c r="AA381">
        <f t="shared" si="34"/>
        <v>1</v>
      </c>
      <c r="AB381">
        <f t="shared" si="35"/>
        <v>0</v>
      </c>
    </row>
    <row r="382" spans="1:28" x14ac:dyDescent="0.35">
      <c r="A382" s="15">
        <v>44296</v>
      </c>
      <c r="B382" s="16" t="s">
        <v>18</v>
      </c>
      <c r="C382" s="16" t="s">
        <v>25</v>
      </c>
      <c r="D382" s="16" t="s">
        <v>5</v>
      </c>
      <c r="E382" s="16" t="s">
        <v>57</v>
      </c>
      <c r="F382" s="16" t="s">
        <v>4</v>
      </c>
      <c r="G382" s="16" t="s">
        <v>52</v>
      </c>
      <c r="H382" s="16">
        <v>2</v>
      </c>
      <c r="I382" s="16">
        <v>2</v>
      </c>
      <c r="J382" s="16" t="s">
        <v>82</v>
      </c>
      <c r="K382" s="16" t="s">
        <v>89</v>
      </c>
      <c r="L382" s="16" t="s">
        <v>11</v>
      </c>
      <c r="M382" s="16">
        <v>2</v>
      </c>
      <c r="N382" s="16" t="s">
        <v>11</v>
      </c>
      <c r="O382" s="17" t="s">
        <v>33</v>
      </c>
      <c r="R382" t="str">
        <f t="shared" si="31"/>
        <v>Racalmas Challenger CupGroup StageBence ForgacsGabor Filep</v>
      </c>
      <c r="V382">
        <f t="shared" si="32"/>
        <v>1</v>
      </c>
      <c r="X382">
        <f t="shared" si="33"/>
        <v>0</v>
      </c>
      <c r="Y382">
        <f t="shared" si="30"/>
        <v>0</v>
      </c>
      <c r="AA382">
        <f t="shared" si="34"/>
        <v>1</v>
      </c>
      <c r="AB382">
        <f t="shared" si="35"/>
        <v>0</v>
      </c>
    </row>
    <row r="383" spans="1:28" x14ac:dyDescent="0.35">
      <c r="A383" s="15">
        <v>44296</v>
      </c>
      <c r="B383" s="16" t="s">
        <v>18</v>
      </c>
      <c r="C383" s="16" t="s">
        <v>25</v>
      </c>
      <c r="D383" s="16" t="s">
        <v>5</v>
      </c>
      <c r="E383" s="16" t="s">
        <v>57</v>
      </c>
      <c r="F383" s="16" t="s">
        <v>4</v>
      </c>
      <c r="G383" s="16" t="s">
        <v>52</v>
      </c>
      <c r="H383" s="16">
        <v>2</v>
      </c>
      <c r="I383" s="16">
        <v>3</v>
      </c>
      <c r="J383" s="16" t="s">
        <v>82</v>
      </c>
      <c r="K383" s="16" t="s">
        <v>89</v>
      </c>
      <c r="L383" s="16" t="s">
        <v>11</v>
      </c>
      <c r="M383" s="16">
        <v>2</v>
      </c>
      <c r="N383" s="16" t="s">
        <v>12</v>
      </c>
      <c r="O383" s="17" t="s">
        <v>33</v>
      </c>
      <c r="R383" t="str">
        <f t="shared" si="31"/>
        <v>Racalmas Challenger CupGroup StageBence ForgacsGabor Filep</v>
      </c>
      <c r="V383">
        <f t="shared" si="32"/>
        <v>0</v>
      </c>
      <c r="X383">
        <f t="shared" si="33"/>
        <v>0</v>
      </c>
      <c r="Y383">
        <f t="shared" si="30"/>
        <v>0</v>
      </c>
      <c r="AA383">
        <f t="shared" si="34"/>
        <v>0</v>
      </c>
      <c r="AB383">
        <f t="shared" si="35"/>
        <v>1</v>
      </c>
    </row>
    <row r="384" spans="1:28" x14ac:dyDescent="0.35">
      <c r="A384" s="15">
        <v>44296</v>
      </c>
      <c r="B384" s="16" t="s">
        <v>18</v>
      </c>
      <c r="C384" s="16" t="s">
        <v>25</v>
      </c>
      <c r="D384" s="16" t="s">
        <v>5</v>
      </c>
      <c r="E384" s="16" t="s">
        <v>57</v>
      </c>
      <c r="F384" s="16" t="s">
        <v>4</v>
      </c>
      <c r="G384" s="16" t="s">
        <v>52</v>
      </c>
      <c r="H384" s="16">
        <v>2</v>
      </c>
      <c r="I384" s="16">
        <v>4</v>
      </c>
      <c r="J384" s="16" t="s">
        <v>82</v>
      </c>
      <c r="K384" s="16" t="s">
        <v>89</v>
      </c>
      <c r="L384" s="16" t="s">
        <v>11</v>
      </c>
      <c r="M384" s="16">
        <v>1</v>
      </c>
      <c r="N384" s="16" t="s">
        <v>11</v>
      </c>
      <c r="O384" s="17" t="s">
        <v>34</v>
      </c>
      <c r="R384" t="str">
        <f t="shared" si="31"/>
        <v>Racalmas Challenger CupGroup StageBence ForgacsGabor Filep</v>
      </c>
      <c r="V384">
        <f t="shared" si="32"/>
        <v>1</v>
      </c>
      <c r="X384">
        <f t="shared" si="33"/>
        <v>1</v>
      </c>
      <c r="Y384">
        <f t="shared" si="30"/>
        <v>0</v>
      </c>
      <c r="AA384">
        <f t="shared" si="34"/>
        <v>0</v>
      </c>
      <c r="AB384">
        <f t="shared" si="35"/>
        <v>0</v>
      </c>
    </row>
    <row r="385" spans="1:28" x14ac:dyDescent="0.35">
      <c r="A385" s="15">
        <v>44296</v>
      </c>
      <c r="B385" s="16" t="s">
        <v>18</v>
      </c>
      <c r="C385" s="16" t="s">
        <v>25</v>
      </c>
      <c r="D385" s="16" t="s">
        <v>5</v>
      </c>
      <c r="E385" s="16" t="s">
        <v>57</v>
      </c>
      <c r="F385" s="16" t="s">
        <v>4</v>
      </c>
      <c r="G385" s="16" t="s">
        <v>52</v>
      </c>
      <c r="H385" s="16">
        <v>2</v>
      </c>
      <c r="I385" s="16">
        <v>5</v>
      </c>
      <c r="J385" s="16" t="s">
        <v>82</v>
      </c>
      <c r="K385" s="16" t="s">
        <v>89</v>
      </c>
      <c r="L385" s="16" t="s">
        <v>12</v>
      </c>
      <c r="M385" s="16">
        <v>2</v>
      </c>
      <c r="N385" s="16" t="s">
        <v>12</v>
      </c>
      <c r="O385" s="17" t="s">
        <v>33</v>
      </c>
      <c r="R385" t="str">
        <f t="shared" si="31"/>
        <v>Racalmas Challenger CupGroup StageBence ForgacsGabor Filep</v>
      </c>
      <c r="V385">
        <f t="shared" si="32"/>
        <v>1</v>
      </c>
      <c r="X385">
        <f t="shared" si="33"/>
        <v>0</v>
      </c>
      <c r="Y385">
        <f t="shared" si="30"/>
        <v>0</v>
      </c>
      <c r="AA385">
        <f t="shared" si="34"/>
        <v>1</v>
      </c>
      <c r="AB385">
        <f t="shared" si="35"/>
        <v>0</v>
      </c>
    </row>
    <row r="386" spans="1:28" x14ac:dyDescent="0.35">
      <c r="A386" s="15">
        <v>44296</v>
      </c>
      <c r="B386" s="16" t="s">
        <v>18</v>
      </c>
      <c r="C386" s="16" t="s">
        <v>25</v>
      </c>
      <c r="D386" s="16" t="s">
        <v>5</v>
      </c>
      <c r="E386" s="16" t="s">
        <v>57</v>
      </c>
      <c r="F386" s="16" t="s">
        <v>4</v>
      </c>
      <c r="G386" s="16" t="s">
        <v>52</v>
      </c>
      <c r="H386" s="16">
        <v>2</v>
      </c>
      <c r="I386" s="16">
        <v>6</v>
      </c>
      <c r="J386" s="16" t="s">
        <v>82</v>
      </c>
      <c r="K386" s="16" t="s">
        <v>89</v>
      </c>
      <c r="L386" s="16" t="s">
        <v>12</v>
      </c>
      <c r="M386" s="16">
        <v>2</v>
      </c>
      <c r="N386" s="16" t="s">
        <v>11</v>
      </c>
      <c r="O386" s="17" t="s">
        <v>35</v>
      </c>
      <c r="R386" t="str">
        <f t="shared" si="31"/>
        <v>Racalmas Challenger CupGroup StageBence ForgacsGabor Filep</v>
      </c>
      <c r="V386">
        <f t="shared" si="32"/>
        <v>0</v>
      </c>
      <c r="X386">
        <f t="shared" si="33"/>
        <v>0</v>
      </c>
      <c r="Y386">
        <f t="shared" ref="Y386:Y449" si="36">IF(AND(M386=1,L386&lt;&gt;N386,N386&lt;&gt;"E"),1,0)</f>
        <v>0</v>
      </c>
      <c r="AA386">
        <f t="shared" si="34"/>
        <v>0</v>
      </c>
      <c r="AB386">
        <f t="shared" si="35"/>
        <v>1</v>
      </c>
    </row>
    <row r="387" spans="1:28" x14ac:dyDescent="0.35">
      <c r="A387" s="15">
        <v>44296</v>
      </c>
      <c r="B387" s="16" t="s">
        <v>18</v>
      </c>
      <c r="C387" s="16" t="s">
        <v>25</v>
      </c>
      <c r="D387" s="16" t="s">
        <v>5</v>
      </c>
      <c r="E387" s="16" t="s">
        <v>57</v>
      </c>
      <c r="F387" s="16" t="s">
        <v>4</v>
      </c>
      <c r="G387" s="16" t="s">
        <v>52</v>
      </c>
      <c r="H387" s="16">
        <v>2</v>
      </c>
      <c r="I387" s="16">
        <v>7</v>
      </c>
      <c r="J387" s="16" t="s">
        <v>82</v>
      </c>
      <c r="K387" s="16" t="s">
        <v>89</v>
      </c>
      <c r="L387" s="16" t="s">
        <v>12</v>
      </c>
      <c r="M387" s="16">
        <v>2</v>
      </c>
      <c r="N387" s="16" t="s">
        <v>12</v>
      </c>
      <c r="O387" s="17" t="s">
        <v>33</v>
      </c>
      <c r="R387" t="str">
        <f t="shared" ref="R387:R450" si="37">CONCATENATE(C387,G387,J387,K387)</f>
        <v>Racalmas Challenger CupGroup StageBence ForgacsGabor Filep</v>
      </c>
      <c r="V387">
        <f t="shared" ref="V387:V450" si="38">IF(L387=N387,1,0)</f>
        <v>1</v>
      </c>
      <c r="X387">
        <f t="shared" ref="X387:X450" si="39">IF(AND(M387=1, L387=N387),1,0)</f>
        <v>0</v>
      </c>
      <c r="Y387">
        <f t="shared" si="36"/>
        <v>0</v>
      </c>
      <c r="AA387">
        <f t="shared" ref="AA387:AA450" si="40">IF(AND(M387=2,L387=N387),1,0)</f>
        <v>1</v>
      </c>
      <c r="AB387">
        <f t="shared" ref="AB387:AB450" si="41">IF(AND(M387=2,L387&lt;&gt;N387,N387&lt;&gt;"E"),1,0)</f>
        <v>0</v>
      </c>
    </row>
    <row r="388" spans="1:28" x14ac:dyDescent="0.35">
      <c r="A388" s="15">
        <v>44296</v>
      </c>
      <c r="B388" s="16" t="s">
        <v>18</v>
      </c>
      <c r="C388" s="16" t="s">
        <v>25</v>
      </c>
      <c r="D388" s="16" t="s">
        <v>5</v>
      </c>
      <c r="E388" s="16" t="s">
        <v>57</v>
      </c>
      <c r="F388" s="16" t="s">
        <v>4</v>
      </c>
      <c r="G388" s="16" t="s">
        <v>52</v>
      </c>
      <c r="H388" s="16">
        <v>2</v>
      </c>
      <c r="I388" s="16">
        <v>8</v>
      </c>
      <c r="J388" s="16" t="s">
        <v>82</v>
      </c>
      <c r="K388" s="16" t="s">
        <v>89</v>
      </c>
      <c r="L388" s="16" t="s">
        <v>12</v>
      </c>
      <c r="M388" s="16">
        <v>2</v>
      </c>
      <c r="N388" s="16" t="s">
        <v>11</v>
      </c>
      <c r="O388" s="17" t="s">
        <v>35</v>
      </c>
      <c r="R388" t="str">
        <f t="shared" si="37"/>
        <v>Racalmas Challenger CupGroup StageBence ForgacsGabor Filep</v>
      </c>
      <c r="V388">
        <f t="shared" si="38"/>
        <v>0</v>
      </c>
      <c r="X388">
        <f t="shared" si="39"/>
        <v>0</v>
      </c>
      <c r="Y388">
        <f t="shared" si="36"/>
        <v>0</v>
      </c>
      <c r="AA388">
        <f t="shared" si="40"/>
        <v>0</v>
      </c>
      <c r="AB388">
        <f t="shared" si="41"/>
        <v>1</v>
      </c>
    </row>
    <row r="389" spans="1:28" x14ac:dyDescent="0.35">
      <c r="A389" s="15">
        <v>44296</v>
      </c>
      <c r="B389" s="16" t="s">
        <v>18</v>
      </c>
      <c r="C389" s="16" t="s">
        <v>25</v>
      </c>
      <c r="D389" s="16" t="s">
        <v>5</v>
      </c>
      <c r="E389" s="16" t="s">
        <v>57</v>
      </c>
      <c r="F389" s="16" t="s">
        <v>4</v>
      </c>
      <c r="G389" s="16" t="s">
        <v>52</v>
      </c>
      <c r="H389" s="16">
        <v>2</v>
      </c>
      <c r="I389" s="16">
        <v>9</v>
      </c>
      <c r="J389" s="16" t="s">
        <v>82</v>
      </c>
      <c r="K389" s="16" t="s">
        <v>89</v>
      </c>
      <c r="L389" s="16" t="s">
        <v>11</v>
      </c>
      <c r="M389" s="16">
        <v>2</v>
      </c>
      <c r="N389" s="16" t="s">
        <v>12</v>
      </c>
      <c r="O389" s="17" t="s">
        <v>35</v>
      </c>
      <c r="R389" t="str">
        <f t="shared" si="37"/>
        <v>Racalmas Challenger CupGroup StageBence ForgacsGabor Filep</v>
      </c>
      <c r="V389">
        <f t="shared" si="38"/>
        <v>0</v>
      </c>
      <c r="X389">
        <f t="shared" si="39"/>
        <v>0</v>
      </c>
      <c r="Y389">
        <f t="shared" si="36"/>
        <v>0</v>
      </c>
      <c r="AA389">
        <f t="shared" si="40"/>
        <v>0</v>
      </c>
      <c r="AB389">
        <f t="shared" si="41"/>
        <v>1</v>
      </c>
    </row>
    <row r="390" spans="1:28" x14ac:dyDescent="0.35">
      <c r="A390" s="15">
        <v>44296</v>
      </c>
      <c r="B390" s="16" t="s">
        <v>18</v>
      </c>
      <c r="C390" s="16" t="s">
        <v>25</v>
      </c>
      <c r="D390" s="16" t="s">
        <v>5</v>
      </c>
      <c r="E390" s="16" t="s">
        <v>57</v>
      </c>
      <c r="F390" s="16" t="s">
        <v>4</v>
      </c>
      <c r="G390" s="16" t="s">
        <v>52</v>
      </c>
      <c r="H390" s="16">
        <v>2</v>
      </c>
      <c r="I390" s="16">
        <v>10</v>
      </c>
      <c r="J390" s="16" t="s">
        <v>82</v>
      </c>
      <c r="K390" s="16" t="s">
        <v>89</v>
      </c>
      <c r="L390" s="16" t="s">
        <v>11</v>
      </c>
      <c r="M390" s="16">
        <v>2</v>
      </c>
      <c r="N390" s="16" t="s">
        <v>11</v>
      </c>
      <c r="O390" s="17" t="s">
        <v>33</v>
      </c>
      <c r="R390" t="str">
        <f t="shared" si="37"/>
        <v>Racalmas Challenger CupGroup StageBence ForgacsGabor Filep</v>
      </c>
      <c r="V390">
        <f t="shared" si="38"/>
        <v>1</v>
      </c>
      <c r="X390">
        <f t="shared" si="39"/>
        <v>0</v>
      </c>
      <c r="Y390">
        <f t="shared" si="36"/>
        <v>0</v>
      </c>
      <c r="AA390">
        <f t="shared" si="40"/>
        <v>1</v>
      </c>
      <c r="AB390">
        <f t="shared" si="41"/>
        <v>0</v>
      </c>
    </row>
    <row r="391" spans="1:28" x14ac:dyDescent="0.35">
      <c r="A391" s="15">
        <v>44296</v>
      </c>
      <c r="B391" s="16" t="s">
        <v>18</v>
      </c>
      <c r="C391" s="16" t="s">
        <v>25</v>
      </c>
      <c r="D391" s="16" t="s">
        <v>5</v>
      </c>
      <c r="E391" s="16" t="s">
        <v>57</v>
      </c>
      <c r="F391" s="16" t="s">
        <v>4</v>
      </c>
      <c r="G391" s="16" t="s">
        <v>52</v>
      </c>
      <c r="H391" s="16">
        <v>2</v>
      </c>
      <c r="I391" s="16">
        <v>11</v>
      </c>
      <c r="J391" s="16" t="s">
        <v>82</v>
      </c>
      <c r="K391" s="16" t="s">
        <v>89</v>
      </c>
      <c r="L391" s="16" t="s">
        <v>11</v>
      </c>
      <c r="M391" s="16">
        <v>1</v>
      </c>
      <c r="N391" s="16" t="s">
        <v>11</v>
      </c>
      <c r="O391" s="17" t="s">
        <v>35</v>
      </c>
      <c r="R391" t="str">
        <f t="shared" si="37"/>
        <v>Racalmas Challenger CupGroup StageBence ForgacsGabor Filep</v>
      </c>
      <c r="V391">
        <f t="shared" si="38"/>
        <v>1</v>
      </c>
      <c r="X391">
        <f t="shared" si="39"/>
        <v>1</v>
      </c>
      <c r="Y391">
        <f t="shared" si="36"/>
        <v>0</v>
      </c>
      <c r="AA391">
        <f t="shared" si="40"/>
        <v>0</v>
      </c>
      <c r="AB391">
        <f t="shared" si="41"/>
        <v>0</v>
      </c>
    </row>
    <row r="392" spans="1:28" x14ac:dyDescent="0.35">
      <c r="A392" s="15">
        <v>44296</v>
      </c>
      <c r="B392" s="16" t="s">
        <v>18</v>
      </c>
      <c r="C392" s="16" t="s">
        <v>25</v>
      </c>
      <c r="D392" s="16" t="s">
        <v>5</v>
      </c>
      <c r="E392" s="16" t="s">
        <v>57</v>
      </c>
      <c r="F392" s="16" t="s">
        <v>4</v>
      </c>
      <c r="G392" s="16" t="s">
        <v>52</v>
      </c>
      <c r="H392" s="16">
        <v>2</v>
      </c>
      <c r="I392" s="16">
        <v>12</v>
      </c>
      <c r="J392" s="16" t="s">
        <v>82</v>
      </c>
      <c r="K392" s="16" t="s">
        <v>89</v>
      </c>
      <c r="L392" s="16" t="s">
        <v>11</v>
      </c>
      <c r="M392" s="16">
        <v>1</v>
      </c>
      <c r="N392" s="16" t="s">
        <v>11</v>
      </c>
      <c r="O392" s="17" t="s">
        <v>35</v>
      </c>
      <c r="R392" t="str">
        <f t="shared" si="37"/>
        <v>Racalmas Challenger CupGroup StageBence ForgacsGabor Filep</v>
      </c>
      <c r="V392">
        <f t="shared" si="38"/>
        <v>1</v>
      </c>
      <c r="X392">
        <f t="shared" si="39"/>
        <v>1</v>
      </c>
      <c r="Y392">
        <f t="shared" si="36"/>
        <v>0</v>
      </c>
      <c r="AA392">
        <f t="shared" si="40"/>
        <v>0</v>
      </c>
      <c r="AB392">
        <f t="shared" si="41"/>
        <v>0</v>
      </c>
    </row>
    <row r="393" spans="1:28" x14ac:dyDescent="0.35">
      <c r="A393" s="15">
        <v>44296</v>
      </c>
      <c r="B393" s="16" t="s">
        <v>18</v>
      </c>
      <c r="C393" s="16" t="s">
        <v>25</v>
      </c>
      <c r="D393" s="16" t="s">
        <v>5</v>
      </c>
      <c r="E393" s="16" t="s">
        <v>57</v>
      </c>
      <c r="F393" s="16" t="s">
        <v>4</v>
      </c>
      <c r="G393" s="16" t="s">
        <v>52</v>
      </c>
      <c r="H393" s="16">
        <v>2</v>
      </c>
      <c r="I393" s="16">
        <v>13</v>
      </c>
      <c r="J393" s="16" t="s">
        <v>82</v>
      </c>
      <c r="K393" s="16" t="s">
        <v>89</v>
      </c>
      <c r="L393" s="16" t="s">
        <v>12</v>
      </c>
      <c r="M393" s="16">
        <v>2</v>
      </c>
      <c r="N393" s="16" t="s">
        <v>40</v>
      </c>
      <c r="O393" s="17" t="s">
        <v>40</v>
      </c>
      <c r="R393" t="str">
        <f t="shared" si="37"/>
        <v>Racalmas Challenger CupGroup StageBence ForgacsGabor Filep</v>
      </c>
      <c r="V393">
        <f t="shared" si="38"/>
        <v>0</v>
      </c>
      <c r="X393">
        <f t="shared" si="39"/>
        <v>0</v>
      </c>
      <c r="Y393">
        <f t="shared" si="36"/>
        <v>0</v>
      </c>
      <c r="AA393">
        <f t="shared" si="40"/>
        <v>0</v>
      </c>
      <c r="AB393">
        <f t="shared" si="41"/>
        <v>0</v>
      </c>
    </row>
    <row r="394" spans="1:28" x14ac:dyDescent="0.35">
      <c r="A394" s="15">
        <v>44296</v>
      </c>
      <c r="B394" s="16" t="s">
        <v>18</v>
      </c>
      <c r="C394" s="16" t="s">
        <v>25</v>
      </c>
      <c r="D394" s="16" t="s">
        <v>5</v>
      </c>
      <c r="E394" s="16" t="s">
        <v>57</v>
      </c>
      <c r="F394" s="16" t="s">
        <v>4</v>
      </c>
      <c r="G394" s="16" t="s">
        <v>52</v>
      </c>
      <c r="H394" s="16">
        <v>2</v>
      </c>
      <c r="I394" s="16">
        <v>14</v>
      </c>
      <c r="J394" s="16" t="s">
        <v>82</v>
      </c>
      <c r="K394" s="16" t="s">
        <v>89</v>
      </c>
      <c r="L394" s="16" t="s">
        <v>12</v>
      </c>
      <c r="M394" s="16">
        <v>2</v>
      </c>
      <c r="N394" s="16" t="s">
        <v>12</v>
      </c>
      <c r="O394" s="17" t="s">
        <v>33</v>
      </c>
      <c r="R394" t="str">
        <f t="shared" si="37"/>
        <v>Racalmas Challenger CupGroup StageBence ForgacsGabor Filep</v>
      </c>
      <c r="V394">
        <f t="shared" si="38"/>
        <v>1</v>
      </c>
      <c r="X394">
        <f t="shared" si="39"/>
        <v>0</v>
      </c>
      <c r="Y394">
        <f t="shared" si="36"/>
        <v>0</v>
      </c>
      <c r="AA394">
        <f t="shared" si="40"/>
        <v>1</v>
      </c>
      <c r="AB394">
        <f t="shared" si="41"/>
        <v>0</v>
      </c>
    </row>
    <row r="395" spans="1:28" x14ac:dyDescent="0.35">
      <c r="A395" s="15">
        <v>44296</v>
      </c>
      <c r="B395" s="16" t="s">
        <v>18</v>
      </c>
      <c r="C395" s="16" t="s">
        <v>25</v>
      </c>
      <c r="D395" s="16" t="s">
        <v>5</v>
      </c>
      <c r="E395" s="16" t="s">
        <v>57</v>
      </c>
      <c r="F395" s="16" t="s">
        <v>4</v>
      </c>
      <c r="G395" s="16" t="s">
        <v>52</v>
      </c>
      <c r="H395" s="16">
        <v>2</v>
      </c>
      <c r="I395" s="16">
        <v>15</v>
      </c>
      <c r="J395" s="16" t="s">
        <v>82</v>
      </c>
      <c r="K395" s="16" t="s">
        <v>89</v>
      </c>
      <c r="L395" s="16" t="s">
        <v>12</v>
      </c>
      <c r="M395" s="16">
        <v>1</v>
      </c>
      <c r="N395" s="16" t="s">
        <v>11</v>
      </c>
      <c r="O395" s="17" t="s">
        <v>35</v>
      </c>
      <c r="R395" t="str">
        <f t="shared" si="37"/>
        <v>Racalmas Challenger CupGroup StageBence ForgacsGabor Filep</v>
      </c>
      <c r="V395">
        <f t="shared" si="38"/>
        <v>0</v>
      </c>
      <c r="X395">
        <f t="shared" si="39"/>
        <v>0</v>
      </c>
      <c r="Y395">
        <f t="shared" si="36"/>
        <v>1</v>
      </c>
      <c r="AA395">
        <f t="shared" si="40"/>
        <v>0</v>
      </c>
      <c r="AB395">
        <f t="shared" si="41"/>
        <v>0</v>
      </c>
    </row>
    <row r="396" spans="1:28" x14ac:dyDescent="0.35">
      <c r="A396" s="15">
        <v>44296</v>
      </c>
      <c r="B396" s="16" t="s">
        <v>18</v>
      </c>
      <c r="C396" s="16" t="s">
        <v>25</v>
      </c>
      <c r="D396" s="16" t="s">
        <v>5</v>
      </c>
      <c r="E396" s="16" t="s">
        <v>57</v>
      </c>
      <c r="F396" s="16" t="s">
        <v>4</v>
      </c>
      <c r="G396" s="16" t="s">
        <v>52</v>
      </c>
      <c r="H396" s="16">
        <v>2</v>
      </c>
      <c r="I396" s="16">
        <v>16</v>
      </c>
      <c r="J396" s="16" t="s">
        <v>82</v>
      </c>
      <c r="K396" s="16" t="s">
        <v>89</v>
      </c>
      <c r="L396" s="16" t="s">
        <v>12</v>
      </c>
      <c r="M396" s="16">
        <v>1</v>
      </c>
      <c r="N396" s="16" t="s">
        <v>12</v>
      </c>
      <c r="O396" s="17" t="s">
        <v>33</v>
      </c>
      <c r="R396" t="str">
        <f t="shared" si="37"/>
        <v>Racalmas Challenger CupGroup StageBence ForgacsGabor Filep</v>
      </c>
      <c r="V396">
        <f t="shared" si="38"/>
        <v>1</v>
      </c>
      <c r="X396">
        <f t="shared" si="39"/>
        <v>1</v>
      </c>
      <c r="Y396">
        <f t="shared" si="36"/>
        <v>0</v>
      </c>
      <c r="AA396">
        <f t="shared" si="40"/>
        <v>0</v>
      </c>
      <c r="AB396">
        <f t="shared" si="41"/>
        <v>0</v>
      </c>
    </row>
    <row r="397" spans="1:28" x14ac:dyDescent="0.35">
      <c r="A397" s="15">
        <v>44296</v>
      </c>
      <c r="B397" s="16" t="s">
        <v>18</v>
      </c>
      <c r="C397" s="16" t="s">
        <v>25</v>
      </c>
      <c r="D397" s="16" t="s">
        <v>5</v>
      </c>
      <c r="E397" s="16" t="s">
        <v>57</v>
      </c>
      <c r="F397" s="16" t="s">
        <v>4</v>
      </c>
      <c r="G397" s="16" t="s">
        <v>52</v>
      </c>
      <c r="H397" s="16">
        <v>2</v>
      </c>
      <c r="I397" s="16">
        <v>17</v>
      </c>
      <c r="J397" s="16" t="s">
        <v>82</v>
      </c>
      <c r="K397" s="16" t="s">
        <v>89</v>
      </c>
      <c r="L397" s="16" t="s">
        <v>12</v>
      </c>
      <c r="M397" s="16">
        <v>2</v>
      </c>
      <c r="N397" s="16" t="s">
        <v>12</v>
      </c>
      <c r="O397" s="17" t="s">
        <v>33</v>
      </c>
      <c r="R397" t="str">
        <f t="shared" si="37"/>
        <v>Racalmas Challenger CupGroup StageBence ForgacsGabor Filep</v>
      </c>
      <c r="V397">
        <f t="shared" si="38"/>
        <v>1</v>
      </c>
      <c r="X397">
        <f t="shared" si="39"/>
        <v>0</v>
      </c>
      <c r="Y397">
        <f t="shared" si="36"/>
        <v>0</v>
      </c>
      <c r="AA397">
        <f t="shared" si="40"/>
        <v>1</v>
      </c>
      <c r="AB397">
        <f t="shared" si="41"/>
        <v>0</v>
      </c>
    </row>
    <row r="398" spans="1:28" x14ac:dyDescent="0.35">
      <c r="A398" s="15">
        <v>44296</v>
      </c>
      <c r="B398" s="16" t="s">
        <v>18</v>
      </c>
      <c r="C398" s="16" t="s">
        <v>25</v>
      </c>
      <c r="D398" s="16" t="s">
        <v>5</v>
      </c>
      <c r="E398" s="16" t="s">
        <v>57</v>
      </c>
      <c r="F398" s="16" t="s">
        <v>4</v>
      </c>
      <c r="G398" s="16" t="s">
        <v>52</v>
      </c>
      <c r="H398" s="16">
        <v>2</v>
      </c>
      <c r="I398" s="16">
        <v>18</v>
      </c>
      <c r="J398" s="16" t="s">
        <v>82</v>
      </c>
      <c r="K398" s="16" t="s">
        <v>89</v>
      </c>
      <c r="L398" s="16" t="s">
        <v>11</v>
      </c>
      <c r="M398" s="16">
        <v>1</v>
      </c>
      <c r="N398" s="16" t="s">
        <v>11</v>
      </c>
      <c r="O398" s="17" t="s">
        <v>35</v>
      </c>
      <c r="R398" t="str">
        <f t="shared" si="37"/>
        <v>Racalmas Challenger CupGroup StageBence ForgacsGabor Filep</v>
      </c>
      <c r="V398">
        <f t="shared" si="38"/>
        <v>1</v>
      </c>
      <c r="X398">
        <f t="shared" si="39"/>
        <v>1</v>
      </c>
      <c r="Y398">
        <f t="shared" si="36"/>
        <v>0</v>
      </c>
      <c r="AA398">
        <f t="shared" si="40"/>
        <v>0</v>
      </c>
      <c r="AB398">
        <f t="shared" si="41"/>
        <v>0</v>
      </c>
    </row>
    <row r="399" spans="1:28" x14ac:dyDescent="0.35">
      <c r="A399" s="15">
        <v>44296</v>
      </c>
      <c r="B399" s="16" t="s">
        <v>18</v>
      </c>
      <c r="C399" s="16" t="s">
        <v>25</v>
      </c>
      <c r="D399" s="16" t="s">
        <v>5</v>
      </c>
      <c r="E399" s="16" t="s">
        <v>57</v>
      </c>
      <c r="F399" s="16" t="s">
        <v>4</v>
      </c>
      <c r="G399" s="16" t="s">
        <v>52</v>
      </c>
      <c r="H399" s="16">
        <v>2</v>
      </c>
      <c r="I399" s="16">
        <v>19</v>
      </c>
      <c r="J399" s="16" t="s">
        <v>82</v>
      </c>
      <c r="K399" s="16" t="s">
        <v>89</v>
      </c>
      <c r="L399" s="16" t="s">
        <v>11</v>
      </c>
      <c r="M399" s="16">
        <v>1</v>
      </c>
      <c r="N399" s="16" t="s">
        <v>11</v>
      </c>
      <c r="O399" s="17" t="s">
        <v>35</v>
      </c>
      <c r="R399" t="str">
        <f t="shared" si="37"/>
        <v>Racalmas Challenger CupGroup StageBence ForgacsGabor Filep</v>
      </c>
      <c r="V399">
        <f t="shared" si="38"/>
        <v>1</v>
      </c>
      <c r="X399">
        <f t="shared" si="39"/>
        <v>1</v>
      </c>
      <c r="Y399">
        <f t="shared" si="36"/>
        <v>0</v>
      </c>
      <c r="AA399">
        <f t="shared" si="40"/>
        <v>0</v>
      </c>
      <c r="AB399">
        <f t="shared" si="41"/>
        <v>0</v>
      </c>
    </row>
    <row r="400" spans="1:28" x14ac:dyDescent="0.35">
      <c r="A400" s="15">
        <v>44296</v>
      </c>
      <c r="B400" s="16" t="s">
        <v>18</v>
      </c>
      <c r="C400" s="16" t="s">
        <v>25</v>
      </c>
      <c r="D400" s="16" t="s">
        <v>5</v>
      </c>
      <c r="E400" s="16" t="s">
        <v>57</v>
      </c>
      <c r="F400" s="16" t="s">
        <v>4</v>
      </c>
      <c r="G400" s="16" t="s">
        <v>52</v>
      </c>
      <c r="H400" s="16">
        <v>2</v>
      </c>
      <c r="I400" s="16">
        <v>20</v>
      </c>
      <c r="J400" s="16" t="s">
        <v>82</v>
      </c>
      <c r="K400" s="16" t="s">
        <v>89</v>
      </c>
      <c r="L400" s="16" t="s">
        <v>11</v>
      </c>
      <c r="M400" s="16">
        <v>1</v>
      </c>
      <c r="N400" s="16" t="s">
        <v>11</v>
      </c>
      <c r="O400" s="17" t="s">
        <v>33</v>
      </c>
      <c r="R400" t="str">
        <f t="shared" si="37"/>
        <v>Racalmas Challenger CupGroup StageBence ForgacsGabor Filep</v>
      </c>
      <c r="V400">
        <f t="shared" si="38"/>
        <v>1</v>
      </c>
      <c r="X400">
        <f t="shared" si="39"/>
        <v>1</v>
      </c>
      <c r="Y400">
        <f t="shared" si="36"/>
        <v>0</v>
      </c>
      <c r="AA400">
        <f t="shared" si="40"/>
        <v>0</v>
      </c>
      <c r="AB400">
        <f t="shared" si="41"/>
        <v>0</v>
      </c>
    </row>
    <row r="401" spans="1:28" x14ac:dyDescent="0.35">
      <c r="A401" s="15">
        <v>44296</v>
      </c>
      <c r="B401" s="16" t="s">
        <v>18</v>
      </c>
      <c r="C401" s="16" t="s">
        <v>25</v>
      </c>
      <c r="D401" s="16" t="s">
        <v>5</v>
      </c>
      <c r="E401" s="16" t="s">
        <v>57</v>
      </c>
      <c r="F401" s="16" t="s">
        <v>4</v>
      </c>
      <c r="G401" s="16" t="s">
        <v>52</v>
      </c>
      <c r="H401" s="16">
        <v>1</v>
      </c>
      <c r="I401" s="16">
        <v>1</v>
      </c>
      <c r="J401" s="16" t="s">
        <v>82</v>
      </c>
      <c r="K401" s="16" t="s">
        <v>90</v>
      </c>
      <c r="L401" s="26" t="s">
        <v>12</v>
      </c>
      <c r="M401" s="16">
        <v>1</v>
      </c>
      <c r="N401" s="16" t="s">
        <v>12</v>
      </c>
      <c r="O401" s="17" t="s">
        <v>34</v>
      </c>
      <c r="R401" t="str">
        <f t="shared" si="37"/>
        <v>Racalmas Challenger CupGroup StageBence ForgacsSzabolcs Ilyes</v>
      </c>
      <c r="V401">
        <f t="shared" si="38"/>
        <v>1</v>
      </c>
      <c r="X401">
        <f t="shared" si="39"/>
        <v>1</v>
      </c>
      <c r="Y401">
        <f t="shared" si="36"/>
        <v>0</v>
      </c>
      <c r="AA401">
        <f t="shared" si="40"/>
        <v>0</v>
      </c>
      <c r="AB401">
        <f t="shared" si="41"/>
        <v>0</v>
      </c>
    </row>
    <row r="402" spans="1:28" x14ac:dyDescent="0.35">
      <c r="A402" s="15">
        <v>44296</v>
      </c>
      <c r="B402" s="16" t="s">
        <v>18</v>
      </c>
      <c r="C402" s="16" t="s">
        <v>25</v>
      </c>
      <c r="D402" s="16" t="s">
        <v>5</v>
      </c>
      <c r="E402" s="16" t="s">
        <v>57</v>
      </c>
      <c r="F402" s="16" t="s">
        <v>4</v>
      </c>
      <c r="G402" s="16" t="s">
        <v>52</v>
      </c>
      <c r="H402" s="16">
        <v>1</v>
      </c>
      <c r="I402" s="16">
        <v>2</v>
      </c>
      <c r="J402" s="16" t="s">
        <v>82</v>
      </c>
      <c r="K402" s="16" t="s">
        <v>90</v>
      </c>
      <c r="L402" s="16" t="s">
        <v>12</v>
      </c>
      <c r="M402" s="16">
        <v>1</v>
      </c>
      <c r="N402" s="26" t="s">
        <v>40</v>
      </c>
      <c r="O402" s="17" t="s">
        <v>40</v>
      </c>
      <c r="R402" t="str">
        <f t="shared" si="37"/>
        <v>Racalmas Challenger CupGroup StageBence ForgacsSzabolcs Ilyes</v>
      </c>
      <c r="V402">
        <f t="shared" si="38"/>
        <v>0</v>
      </c>
      <c r="X402">
        <f t="shared" si="39"/>
        <v>0</v>
      </c>
      <c r="Y402">
        <f t="shared" si="36"/>
        <v>0</v>
      </c>
      <c r="AA402">
        <f t="shared" si="40"/>
        <v>0</v>
      </c>
      <c r="AB402">
        <f t="shared" si="41"/>
        <v>0</v>
      </c>
    </row>
    <row r="403" spans="1:28" x14ac:dyDescent="0.35">
      <c r="A403" s="15">
        <v>44296</v>
      </c>
      <c r="B403" s="16" t="s">
        <v>18</v>
      </c>
      <c r="C403" s="16" t="s">
        <v>25</v>
      </c>
      <c r="D403" s="16" t="s">
        <v>5</v>
      </c>
      <c r="E403" s="16" t="s">
        <v>57</v>
      </c>
      <c r="F403" s="16" t="s">
        <v>4</v>
      </c>
      <c r="G403" s="16" t="s">
        <v>52</v>
      </c>
      <c r="H403" s="16">
        <v>1</v>
      </c>
      <c r="I403" s="16">
        <v>3</v>
      </c>
      <c r="J403" s="16" t="s">
        <v>82</v>
      </c>
      <c r="K403" s="16" t="s">
        <v>90</v>
      </c>
      <c r="L403" s="16" t="s">
        <v>12</v>
      </c>
      <c r="M403" s="16">
        <v>1</v>
      </c>
      <c r="N403" s="16" t="s">
        <v>12</v>
      </c>
      <c r="O403" s="17" t="s">
        <v>33</v>
      </c>
      <c r="R403" t="str">
        <f t="shared" si="37"/>
        <v>Racalmas Challenger CupGroup StageBence ForgacsSzabolcs Ilyes</v>
      </c>
      <c r="V403">
        <f t="shared" si="38"/>
        <v>1</v>
      </c>
      <c r="X403">
        <f t="shared" si="39"/>
        <v>1</v>
      </c>
      <c r="Y403">
        <f t="shared" si="36"/>
        <v>0</v>
      </c>
      <c r="AA403">
        <f t="shared" si="40"/>
        <v>0</v>
      </c>
      <c r="AB403">
        <f t="shared" si="41"/>
        <v>0</v>
      </c>
    </row>
    <row r="404" spans="1:28" x14ac:dyDescent="0.35">
      <c r="A404" s="15">
        <v>44296</v>
      </c>
      <c r="B404" s="16" t="s">
        <v>18</v>
      </c>
      <c r="C404" s="16" t="s">
        <v>25</v>
      </c>
      <c r="D404" s="16" t="s">
        <v>5</v>
      </c>
      <c r="E404" s="16" t="s">
        <v>57</v>
      </c>
      <c r="F404" s="16" t="s">
        <v>4</v>
      </c>
      <c r="G404" s="16" t="s">
        <v>52</v>
      </c>
      <c r="H404" s="16">
        <v>1</v>
      </c>
      <c r="I404" s="16">
        <v>4</v>
      </c>
      <c r="J404" s="16" t="s">
        <v>82</v>
      </c>
      <c r="K404" s="16" t="s">
        <v>90</v>
      </c>
      <c r="L404" s="16" t="s">
        <v>12</v>
      </c>
      <c r="M404" s="16">
        <v>1</v>
      </c>
      <c r="N404" s="16" t="s">
        <v>12</v>
      </c>
      <c r="O404" s="17" t="s">
        <v>34</v>
      </c>
      <c r="R404" t="str">
        <f t="shared" si="37"/>
        <v>Racalmas Challenger CupGroup StageBence ForgacsSzabolcs Ilyes</v>
      </c>
      <c r="V404">
        <f t="shared" si="38"/>
        <v>1</v>
      </c>
      <c r="X404">
        <f t="shared" si="39"/>
        <v>1</v>
      </c>
      <c r="Y404">
        <f t="shared" si="36"/>
        <v>0</v>
      </c>
      <c r="AA404">
        <f t="shared" si="40"/>
        <v>0</v>
      </c>
      <c r="AB404">
        <f t="shared" si="41"/>
        <v>0</v>
      </c>
    </row>
    <row r="405" spans="1:28" x14ac:dyDescent="0.35">
      <c r="A405" s="15">
        <v>44296</v>
      </c>
      <c r="B405" s="16" t="s">
        <v>18</v>
      </c>
      <c r="C405" s="16" t="s">
        <v>25</v>
      </c>
      <c r="D405" s="16" t="s">
        <v>5</v>
      </c>
      <c r="E405" s="16" t="s">
        <v>57</v>
      </c>
      <c r="F405" s="16" t="s">
        <v>4</v>
      </c>
      <c r="G405" s="16" t="s">
        <v>52</v>
      </c>
      <c r="H405" s="16">
        <v>1</v>
      </c>
      <c r="I405" s="16">
        <v>5</v>
      </c>
      <c r="J405" s="16" t="s">
        <v>82</v>
      </c>
      <c r="K405" s="16" t="s">
        <v>90</v>
      </c>
      <c r="L405" s="16" t="s">
        <v>12</v>
      </c>
      <c r="M405" s="16">
        <v>2</v>
      </c>
      <c r="N405" s="16" t="s">
        <v>11</v>
      </c>
      <c r="O405" s="17" t="s">
        <v>35</v>
      </c>
      <c r="R405" t="str">
        <f t="shared" si="37"/>
        <v>Racalmas Challenger CupGroup StageBence ForgacsSzabolcs Ilyes</v>
      </c>
      <c r="V405">
        <f t="shared" si="38"/>
        <v>0</v>
      </c>
      <c r="X405">
        <f t="shared" si="39"/>
        <v>0</v>
      </c>
      <c r="Y405">
        <f t="shared" si="36"/>
        <v>0</v>
      </c>
      <c r="AA405">
        <f t="shared" si="40"/>
        <v>0</v>
      </c>
      <c r="AB405">
        <f t="shared" si="41"/>
        <v>1</v>
      </c>
    </row>
    <row r="406" spans="1:28" x14ac:dyDescent="0.35">
      <c r="A406" s="15">
        <v>44296</v>
      </c>
      <c r="B406" s="16" t="s">
        <v>18</v>
      </c>
      <c r="C406" s="16" t="s">
        <v>25</v>
      </c>
      <c r="D406" s="16" t="s">
        <v>5</v>
      </c>
      <c r="E406" s="16" t="s">
        <v>57</v>
      </c>
      <c r="F406" s="16" t="s">
        <v>4</v>
      </c>
      <c r="G406" s="16" t="s">
        <v>52</v>
      </c>
      <c r="H406" s="16">
        <v>1</v>
      </c>
      <c r="I406" s="16">
        <v>6</v>
      </c>
      <c r="J406" s="16" t="s">
        <v>82</v>
      </c>
      <c r="K406" s="16" t="s">
        <v>90</v>
      </c>
      <c r="L406" s="16" t="s">
        <v>11</v>
      </c>
      <c r="M406" s="16">
        <v>1</v>
      </c>
      <c r="N406" s="16" t="s">
        <v>40</v>
      </c>
      <c r="O406" s="17" t="s">
        <v>40</v>
      </c>
      <c r="R406" t="str">
        <f t="shared" si="37"/>
        <v>Racalmas Challenger CupGroup StageBence ForgacsSzabolcs Ilyes</v>
      </c>
      <c r="V406">
        <f t="shared" si="38"/>
        <v>0</v>
      </c>
      <c r="X406">
        <f t="shared" si="39"/>
        <v>0</v>
      </c>
      <c r="Y406">
        <f t="shared" si="36"/>
        <v>0</v>
      </c>
      <c r="AA406">
        <f t="shared" si="40"/>
        <v>0</v>
      </c>
      <c r="AB406">
        <f t="shared" si="41"/>
        <v>0</v>
      </c>
    </row>
    <row r="407" spans="1:28" x14ac:dyDescent="0.35">
      <c r="A407" s="15">
        <v>44296</v>
      </c>
      <c r="B407" s="16" t="s">
        <v>18</v>
      </c>
      <c r="C407" s="16" t="s">
        <v>25</v>
      </c>
      <c r="D407" s="16" t="s">
        <v>5</v>
      </c>
      <c r="E407" s="16" t="s">
        <v>57</v>
      </c>
      <c r="F407" s="16" t="s">
        <v>4</v>
      </c>
      <c r="G407" s="16" t="s">
        <v>52</v>
      </c>
      <c r="H407" s="16">
        <v>1</v>
      </c>
      <c r="I407" s="16">
        <v>7</v>
      </c>
      <c r="J407" s="16" t="s">
        <v>82</v>
      </c>
      <c r="K407" s="16" t="s">
        <v>90</v>
      </c>
      <c r="L407" s="16" t="s">
        <v>11</v>
      </c>
      <c r="M407" s="16">
        <v>2</v>
      </c>
      <c r="N407" s="16" t="s">
        <v>12</v>
      </c>
      <c r="O407" s="17" t="s">
        <v>34</v>
      </c>
      <c r="R407" t="str">
        <f t="shared" si="37"/>
        <v>Racalmas Challenger CupGroup StageBence ForgacsSzabolcs Ilyes</v>
      </c>
      <c r="V407">
        <f t="shared" si="38"/>
        <v>0</v>
      </c>
      <c r="X407">
        <f t="shared" si="39"/>
        <v>0</v>
      </c>
      <c r="Y407">
        <f t="shared" si="36"/>
        <v>0</v>
      </c>
      <c r="AA407">
        <f t="shared" si="40"/>
        <v>0</v>
      </c>
      <c r="AB407">
        <f t="shared" si="41"/>
        <v>1</v>
      </c>
    </row>
    <row r="408" spans="1:28" x14ac:dyDescent="0.35">
      <c r="A408" s="15">
        <v>44296</v>
      </c>
      <c r="B408" s="16" t="s">
        <v>18</v>
      </c>
      <c r="C408" s="16" t="s">
        <v>25</v>
      </c>
      <c r="D408" s="16" t="s">
        <v>5</v>
      </c>
      <c r="E408" s="16" t="s">
        <v>57</v>
      </c>
      <c r="F408" s="16" t="s">
        <v>4</v>
      </c>
      <c r="G408" s="16" t="s">
        <v>52</v>
      </c>
      <c r="H408" s="16">
        <v>1</v>
      </c>
      <c r="I408" s="16">
        <v>8</v>
      </c>
      <c r="J408" s="16" t="s">
        <v>82</v>
      </c>
      <c r="K408" s="16" t="s">
        <v>90</v>
      </c>
      <c r="L408" s="16" t="s">
        <v>11</v>
      </c>
      <c r="M408" s="16">
        <v>2</v>
      </c>
      <c r="N408" s="16" t="s">
        <v>11</v>
      </c>
      <c r="O408" s="17" t="s">
        <v>34</v>
      </c>
      <c r="R408" t="str">
        <f t="shared" si="37"/>
        <v>Racalmas Challenger CupGroup StageBence ForgacsSzabolcs Ilyes</v>
      </c>
      <c r="V408">
        <f t="shared" si="38"/>
        <v>1</v>
      </c>
      <c r="X408">
        <f t="shared" si="39"/>
        <v>0</v>
      </c>
      <c r="Y408">
        <f t="shared" si="36"/>
        <v>0</v>
      </c>
      <c r="AA408">
        <f t="shared" si="40"/>
        <v>1</v>
      </c>
      <c r="AB408">
        <f t="shared" si="41"/>
        <v>0</v>
      </c>
    </row>
    <row r="409" spans="1:28" x14ac:dyDescent="0.35">
      <c r="A409" s="15">
        <v>44296</v>
      </c>
      <c r="B409" s="16" t="s">
        <v>18</v>
      </c>
      <c r="C409" s="16" t="s">
        <v>25</v>
      </c>
      <c r="D409" s="16" t="s">
        <v>5</v>
      </c>
      <c r="E409" s="16" t="s">
        <v>57</v>
      </c>
      <c r="F409" s="16" t="s">
        <v>4</v>
      </c>
      <c r="G409" s="16" t="s">
        <v>52</v>
      </c>
      <c r="H409" s="16">
        <v>1</v>
      </c>
      <c r="I409" s="16">
        <v>9</v>
      </c>
      <c r="J409" s="16" t="s">
        <v>82</v>
      </c>
      <c r="K409" s="16" t="s">
        <v>90</v>
      </c>
      <c r="L409" s="16" t="s">
        <v>11</v>
      </c>
      <c r="M409" s="16">
        <v>2</v>
      </c>
      <c r="N409" s="16" t="s">
        <v>11</v>
      </c>
      <c r="O409" s="17" t="s">
        <v>35</v>
      </c>
      <c r="R409" t="str">
        <f t="shared" si="37"/>
        <v>Racalmas Challenger CupGroup StageBence ForgacsSzabolcs Ilyes</v>
      </c>
      <c r="V409">
        <f t="shared" si="38"/>
        <v>1</v>
      </c>
      <c r="X409">
        <f t="shared" si="39"/>
        <v>0</v>
      </c>
      <c r="Y409">
        <f t="shared" si="36"/>
        <v>0</v>
      </c>
      <c r="AA409">
        <f t="shared" si="40"/>
        <v>1</v>
      </c>
      <c r="AB409">
        <f t="shared" si="41"/>
        <v>0</v>
      </c>
    </row>
    <row r="410" spans="1:28" x14ac:dyDescent="0.35">
      <c r="A410" s="15">
        <v>44296</v>
      </c>
      <c r="B410" s="16" t="s">
        <v>18</v>
      </c>
      <c r="C410" s="16" t="s">
        <v>25</v>
      </c>
      <c r="D410" s="16" t="s">
        <v>5</v>
      </c>
      <c r="E410" s="16" t="s">
        <v>57</v>
      </c>
      <c r="F410" s="16" t="s">
        <v>4</v>
      </c>
      <c r="G410" s="16" t="s">
        <v>52</v>
      </c>
      <c r="H410" s="16">
        <v>1</v>
      </c>
      <c r="I410" s="16">
        <v>10</v>
      </c>
      <c r="J410" s="16" t="s">
        <v>82</v>
      </c>
      <c r="K410" s="16" t="s">
        <v>90</v>
      </c>
      <c r="L410" s="16" t="s">
        <v>11</v>
      </c>
      <c r="M410" s="16">
        <v>2</v>
      </c>
      <c r="N410" s="16" t="s">
        <v>11</v>
      </c>
      <c r="O410" s="17" t="s">
        <v>33</v>
      </c>
      <c r="R410" t="str">
        <f t="shared" si="37"/>
        <v>Racalmas Challenger CupGroup StageBence ForgacsSzabolcs Ilyes</v>
      </c>
      <c r="V410">
        <f t="shared" si="38"/>
        <v>1</v>
      </c>
      <c r="X410">
        <f t="shared" si="39"/>
        <v>0</v>
      </c>
      <c r="Y410">
        <f t="shared" si="36"/>
        <v>0</v>
      </c>
      <c r="AA410">
        <f t="shared" si="40"/>
        <v>1</v>
      </c>
      <c r="AB410">
        <f t="shared" si="41"/>
        <v>0</v>
      </c>
    </row>
    <row r="411" spans="1:28" x14ac:dyDescent="0.35">
      <c r="A411" s="15">
        <v>44296</v>
      </c>
      <c r="B411" s="16" t="s">
        <v>18</v>
      </c>
      <c r="C411" s="16" t="s">
        <v>25</v>
      </c>
      <c r="D411" s="16" t="s">
        <v>5</v>
      </c>
      <c r="E411" s="16" t="s">
        <v>57</v>
      </c>
      <c r="F411" s="16" t="s">
        <v>4</v>
      </c>
      <c r="G411" s="16" t="s">
        <v>52</v>
      </c>
      <c r="H411" s="16">
        <v>1</v>
      </c>
      <c r="I411" s="16">
        <v>11</v>
      </c>
      <c r="J411" s="16" t="s">
        <v>82</v>
      </c>
      <c r="K411" s="16" t="s">
        <v>90</v>
      </c>
      <c r="L411" s="16" t="s">
        <v>12</v>
      </c>
      <c r="M411" s="16">
        <v>2</v>
      </c>
      <c r="N411" s="16" t="s">
        <v>40</v>
      </c>
      <c r="O411" s="17" t="s">
        <v>40</v>
      </c>
      <c r="R411" t="str">
        <f t="shared" si="37"/>
        <v>Racalmas Challenger CupGroup StageBence ForgacsSzabolcs Ilyes</v>
      </c>
      <c r="V411">
        <f t="shared" si="38"/>
        <v>0</v>
      </c>
      <c r="X411">
        <f t="shared" si="39"/>
        <v>0</v>
      </c>
      <c r="Y411">
        <f t="shared" si="36"/>
        <v>0</v>
      </c>
      <c r="AA411">
        <f t="shared" si="40"/>
        <v>0</v>
      </c>
      <c r="AB411">
        <f t="shared" si="41"/>
        <v>0</v>
      </c>
    </row>
    <row r="412" spans="1:28" x14ac:dyDescent="0.35">
      <c r="A412" s="15">
        <v>44296</v>
      </c>
      <c r="B412" s="16" t="s">
        <v>18</v>
      </c>
      <c r="C412" s="16" t="s">
        <v>25</v>
      </c>
      <c r="D412" s="16" t="s">
        <v>5</v>
      </c>
      <c r="E412" s="16" t="s">
        <v>57</v>
      </c>
      <c r="F412" s="16" t="s">
        <v>4</v>
      </c>
      <c r="G412" s="16" t="s">
        <v>52</v>
      </c>
      <c r="H412" s="16">
        <v>1</v>
      </c>
      <c r="I412" s="16">
        <v>12</v>
      </c>
      <c r="J412" s="16" t="s">
        <v>82</v>
      </c>
      <c r="K412" s="16" t="s">
        <v>90</v>
      </c>
      <c r="L412" s="16" t="s">
        <v>12</v>
      </c>
      <c r="M412" s="16">
        <v>1</v>
      </c>
      <c r="N412" s="16" t="s">
        <v>11</v>
      </c>
      <c r="O412" s="17" t="s">
        <v>34</v>
      </c>
      <c r="R412" t="str">
        <f t="shared" si="37"/>
        <v>Racalmas Challenger CupGroup StageBence ForgacsSzabolcs Ilyes</v>
      </c>
      <c r="V412">
        <f t="shared" si="38"/>
        <v>0</v>
      </c>
      <c r="X412">
        <f t="shared" si="39"/>
        <v>0</v>
      </c>
      <c r="Y412">
        <f t="shared" si="36"/>
        <v>1</v>
      </c>
      <c r="AA412">
        <f t="shared" si="40"/>
        <v>0</v>
      </c>
      <c r="AB412">
        <f t="shared" si="41"/>
        <v>0</v>
      </c>
    </row>
    <row r="413" spans="1:28" x14ac:dyDescent="0.35">
      <c r="A413" s="15">
        <v>44296</v>
      </c>
      <c r="B413" s="16" t="s">
        <v>18</v>
      </c>
      <c r="C413" s="16" t="s">
        <v>25</v>
      </c>
      <c r="D413" s="16" t="s">
        <v>5</v>
      </c>
      <c r="E413" s="16" t="s">
        <v>57</v>
      </c>
      <c r="F413" s="16" t="s">
        <v>4</v>
      </c>
      <c r="G413" s="16" t="s">
        <v>52</v>
      </c>
      <c r="H413" s="16">
        <v>1</v>
      </c>
      <c r="I413" s="16">
        <v>13</v>
      </c>
      <c r="J413" s="16" t="s">
        <v>82</v>
      </c>
      <c r="K413" s="16" t="s">
        <v>90</v>
      </c>
      <c r="L413" s="16" t="s">
        <v>12</v>
      </c>
      <c r="M413" s="16">
        <v>2</v>
      </c>
      <c r="N413" s="16" t="s">
        <v>12</v>
      </c>
      <c r="O413" s="17" t="s">
        <v>33</v>
      </c>
      <c r="R413" t="str">
        <f t="shared" si="37"/>
        <v>Racalmas Challenger CupGroup StageBence ForgacsSzabolcs Ilyes</v>
      </c>
      <c r="V413">
        <f t="shared" si="38"/>
        <v>1</v>
      </c>
      <c r="X413">
        <f t="shared" si="39"/>
        <v>0</v>
      </c>
      <c r="Y413">
        <f t="shared" si="36"/>
        <v>0</v>
      </c>
      <c r="AA413">
        <f t="shared" si="40"/>
        <v>1</v>
      </c>
      <c r="AB413">
        <f t="shared" si="41"/>
        <v>0</v>
      </c>
    </row>
    <row r="414" spans="1:28" x14ac:dyDescent="0.35">
      <c r="A414" s="15">
        <v>44296</v>
      </c>
      <c r="B414" s="16" t="s">
        <v>18</v>
      </c>
      <c r="C414" s="16" t="s">
        <v>25</v>
      </c>
      <c r="D414" s="16" t="s">
        <v>5</v>
      </c>
      <c r="E414" s="16" t="s">
        <v>57</v>
      </c>
      <c r="F414" s="16" t="s">
        <v>4</v>
      </c>
      <c r="G414" s="16" t="s">
        <v>52</v>
      </c>
      <c r="H414" s="16">
        <v>1</v>
      </c>
      <c r="I414" s="16">
        <v>14</v>
      </c>
      <c r="J414" s="16" t="s">
        <v>82</v>
      </c>
      <c r="K414" s="16" t="s">
        <v>90</v>
      </c>
      <c r="L414" s="16" t="s">
        <v>12</v>
      </c>
      <c r="M414" s="16">
        <v>2</v>
      </c>
      <c r="N414" s="16" t="s">
        <v>12</v>
      </c>
      <c r="O414" s="17" t="s">
        <v>33</v>
      </c>
      <c r="R414" t="str">
        <f t="shared" si="37"/>
        <v>Racalmas Challenger CupGroup StageBence ForgacsSzabolcs Ilyes</v>
      </c>
      <c r="V414">
        <f t="shared" si="38"/>
        <v>1</v>
      </c>
      <c r="X414">
        <f t="shared" si="39"/>
        <v>0</v>
      </c>
      <c r="Y414">
        <f t="shared" si="36"/>
        <v>0</v>
      </c>
      <c r="AA414">
        <f t="shared" si="40"/>
        <v>1</v>
      </c>
      <c r="AB414">
        <f t="shared" si="41"/>
        <v>0</v>
      </c>
    </row>
    <row r="415" spans="1:28" x14ac:dyDescent="0.35">
      <c r="A415" s="15">
        <v>44296</v>
      </c>
      <c r="B415" s="16" t="s">
        <v>18</v>
      </c>
      <c r="C415" s="16" t="s">
        <v>25</v>
      </c>
      <c r="D415" s="16" t="s">
        <v>5</v>
      </c>
      <c r="E415" s="16" t="s">
        <v>57</v>
      </c>
      <c r="F415" s="16" t="s">
        <v>4</v>
      </c>
      <c r="G415" s="16" t="s">
        <v>52</v>
      </c>
      <c r="H415" s="16">
        <v>1</v>
      </c>
      <c r="I415" s="16">
        <v>15</v>
      </c>
      <c r="J415" s="16" t="s">
        <v>82</v>
      </c>
      <c r="K415" s="16" t="s">
        <v>90</v>
      </c>
      <c r="L415" s="16" t="s">
        <v>12</v>
      </c>
      <c r="M415" s="16">
        <v>2</v>
      </c>
      <c r="N415" s="16" t="s">
        <v>11</v>
      </c>
      <c r="O415" s="17" t="s">
        <v>35</v>
      </c>
      <c r="R415" t="str">
        <f t="shared" si="37"/>
        <v>Racalmas Challenger CupGroup StageBence ForgacsSzabolcs Ilyes</v>
      </c>
      <c r="V415">
        <f t="shared" si="38"/>
        <v>0</v>
      </c>
      <c r="X415">
        <f t="shared" si="39"/>
        <v>0</v>
      </c>
      <c r="Y415">
        <f t="shared" si="36"/>
        <v>0</v>
      </c>
      <c r="AA415">
        <f t="shared" si="40"/>
        <v>0</v>
      </c>
      <c r="AB415">
        <f t="shared" si="41"/>
        <v>1</v>
      </c>
    </row>
    <row r="416" spans="1:28" x14ac:dyDescent="0.35">
      <c r="A416" s="15">
        <v>44296</v>
      </c>
      <c r="B416" s="16" t="s">
        <v>18</v>
      </c>
      <c r="C416" s="16" t="s">
        <v>25</v>
      </c>
      <c r="D416" s="16" t="s">
        <v>5</v>
      </c>
      <c r="E416" s="16" t="s">
        <v>57</v>
      </c>
      <c r="F416" s="18" t="s">
        <v>4</v>
      </c>
      <c r="G416" s="16" t="s">
        <v>52</v>
      </c>
      <c r="H416" s="16">
        <v>1</v>
      </c>
      <c r="I416" s="16">
        <v>16</v>
      </c>
      <c r="J416" s="16" t="s">
        <v>82</v>
      </c>
      <c r="K416" s="16" t="s">
        <v>90</v>
      </c>
      <c r="L416" s="16" t="s">
        <v>11</v>
      </c>
      <c r="M416" s="16">
        <v>1</v>
      </c>
      <c r="N416" s="16" t="s">
        <v>12</v>
      </c>
      <c r="O416" s="17" t="s">
        <v>35</v>
      </c>
      <c r="R416" t="str">
        <f t="shared" si="37"/>
        <v>Racalmas Challenger CupGroup StageBence ForgacsSzabolcs Ilyes</v>
      </c>
      <c r="V416">
        <f t="shared" si="38"/>
        <v>0</v>
      </c>
      <c r="X416">
        <f t="shared" si="39"/>
        <v>0</v>
      </c>
      <c r="Y416">
        <f t="shared" si="36"/>
        <v>1</v>
      </c>
      <c r="AA416">
        <f t="shared" si="40"/>
        <v>0</v>
      </c>
      <c r="AB416">
        <f t="shared" si="41"/>
        <v>0</v>
      </c>
    </row>
    <row r="417" spans="1:28" x14ac:dyDescent="0.35">
      <c r="A417" s="15">
        <v>44296</v>
      </c>
      <c r="B417" s="16" t="s">
        <v>18</v>
      </c>
      <c r="C417" s="16" t="s">
        <v>25</v>
      </c>
      <c r="D417" s="16" t="s">
        <v>5</v>
      </c>
      <c r="E417" s="16" t="s">
        <v>57</v>
      </c>
      <c r="F417" s="18" t="s">
        <v>4</v>
      </c>
      <c r="G417" s="16" t="s">
        <v>52</v>
      </c>
      <c r="H417" s="16">
        <v>1</v>
      </c>
      <c r="I417" s="16">
        <v>17</v>
      </c>
      <c r="J417" s="16" t="s">
        <v>82</v>
      </c>
      <c r="K417" s="16" t="s">
        <v>90</v>
      </c>
      <c r="L417" s="16" t="s">
        <v>11</v>
      </c>
      <c r="M417" s="16">
        <v>2</v>
      </c>
      <c r="N417" s="16" t="s">
        <v>12</v>
      </c>
      <c r="O417" s="17" t="s">
        <v>35</v>
      </c>
      <c r="R417" t="str">
        <f t="shared" si="37"/>
        <v>Racalmas Challenger CupGroup StageBence ForgacsSzabolcs Ilyes</v>
      </c>
      <c r="V417">
        <f t="shared" si="38"/>
        <v>0</v>
      </c>
      <c r="X417">
        <f t="shared" si="39"/>
        <v>0</v>
      </c>
      <c r="Y417">
        <f t="shared" si="36"/>
        <v>0</v>
      </c>
      <c r="AA417">
        <f t="shared" si="40"/>
        <v>0</v>
      </c>
      <c r="AB417">
        <f t="shared" si="41"/>
        <v>1</v>
      </c>
    </row>
    <row r="418" spans="1:28" x14ac:dyDescent="0.35">
      <c r="A418" s="15">
        <v>44296</v>
      </c>
      <c r="B418" s="16" t="s">
        <v>18</v>
      </c>
      <c r="C418" s="16" t="s">
        <v>25</v>
      </c>
      <c r="D418" s="16" t="s">
        <v>5</v>
      </c>
      <c r="E418" s="16" t="s">
        <v>57</v>
      </c>
      <c r="F418" s="18" t="s">
        <v>4</v>
      </c>
      <c r="G418" s="16" t="s">
        <v>52</v>
      </c>
      <c r="H418" s="16">
        <v>1</v>
      </c>
      <c r="I418" s="16">
        <v>18</v>
      </c>
      <c r="J418" s="16" t="s">
        <v>82</v>
      </c>
      <c r="K418" s="16" t="s">
        <v>90</v>
      </c>
      <c r="L418" s="16" t="s">
        <v>11</v>
      </c>
      <c r="M418" s="16">
        <v>2</v>
      </c>
      <c r="N418" s="16" t="s">
        <v>12</v>
      </c>
      <c r="O418" s="17" t="s">
        <v>33</v>
      </c>
      <c r="R418" t="str">
        <f t="shared" si="37"/>
        <v>Racalmas Challenger CupGroup StageBence ForgacsSzabolcs Ilyes</v>
      </c>
      <c r="V418">
        <f t="shared" si="38"/>
        <v>0</v>
      </c>
      <c r="X418">
        <f t="shared" si="39"/>
        <v>0</v>
      </c>
      <c r="Y418">
        <f t="shared" si="36"/>
        <v>0</v>
      </c>
      <c r="AA418">
        <f t="shared" si="40"/>
        <v>0</v>
      </c>
      <c r="AB418">
        <f t="shared" si="41"/>
        <v>1</v>
      </c>
    </row>
    <row r="419" spans="1:28" x14ac:dyDescent="0.35">
      <c r="A419" s="15">
        <v>44296</v>
      </c>
      <c r="B419" s="16" t="s">
        <v>18</v>
      </c>
      <c r="C419" s="16" t="s">
        <v>25</v>
      </c>
      <c r="D419" s="16" t="s">
        <v>5</v>
      </c>
      <c r="E419" s="16" t="s">
        <v>57</v>
      </c>
      <c r="F419" s="18" t="s">
        <v>4</v>
      </c>
      <c r="G419" s="16" t="s">
        <v>52</v>
      </c>
      <c r="H419" s="16">
        <v>1</v>
      </c>
      <c r="I419" s="16">
        <v>19</v>
      </c>
      <c r="J419" s="16" t="s">
        <v>82</v>
      </c>
      <c r="K419" s="16" t="s">
        <v>90</v>
      </c>
      <c r="L419" s="16" t="s">
        <v>11</v>
      </c>
      <c r="M419" s="16">
        <v>1</v>
      </c>
      <c r="N419" s="16" t="s">
        <v>11</v>
      </c>
      <c r="O419" s="17" t="s">
        <v>35</v>
      </c>
      <c r="R419" t="str">
        <f t="shared" si="37"/>
        <v>Racalmas Challenger CupGroup StageBence ForgacsSzabolcs Ilyes</v>
      </c>
      <c r="V419">
        <f t="shared" si="38"/>
        <v>1</v>
      </c>
      <c r="X419">
        <f t="shared" si="39"/>
        <v>1</v>
      </c>
      <c r="Y419">
        <f t="shared" si="36"/>
        <v>0</v>
      </c>
      <c r="AA419">
        <f t="shared" si="40"/>
        <v>0</v>
      </c>
      <c r="AB419">
        <f t="shared" si="41"/>
        <v>0</v>
      </c>
    </row>
    <row r="420" spans="1:28" x14ac:dyDescent="0.35">
      <c r="A420" s="15">
        <v>44296</v>
      </c>
      <c r="B420" s="16" t="s">
        <v>18</v>
      </c>
      <c r="C420" s="16" t="s">
        <v>25</v>
      </c>
      <c r="D420" s="16" t="s">
        <v>5</v>
      </c>
      <c r="E420" s="16" t="s">
        <v>57</v>
      </c>
      <c r="F420" s="18" t="s">
        <v>4</v>
      </c>
      <c r="G420" s="16" t="s">
        <v>52</v>
      </c>
      <c r="H420" s="16">
        <v>1</v>
      </c>
      <c r="I420" s="16">
        <v>20</v>
      </c>
      <c r="J420" s="16" t="s">
        <v>82</v>
      </c>
      <c r="K420" s="16" t="s">
        <v>90</v>
      </c>
      <c r="L420" s="16" t="s">
        <v>12</v>
      </c>
      <c r="M420" s="16" t="s">
        <v>39</v>
      </c>
      <c r="N420" s="16" t="s">
        <v>11</v>
      </c>
      <c r="O420" s="17" t="s">
        <v>33</v>
      </c>
      <c r="R420" t="str">
        <f t="shared" si="37"/>
        <v>Racalmas Challenger CupGroup StageBence ForgacsSzabolcs Ilyes</v>
      </c>
      <c r="V420">
        <f t="shared" si="38"/>
        <v>0</v>
      </c>
      <c r="X420">
        <f t="shared" si="39"/>
        <v>0</v>
      </c>
      <c r="Y420">
        <f t="shared" si="36"/>
        <v>0</v>
      </c>
      <c r="AA420">
        <f t="shared" si="40"/>
        <v>0</v>
      </c>
      <c r="AB420">
        <f t="shared" si="41"/>
        <v>0</v>
      </c>
    </row>
    <row r="421" spans="1:28" x14ac:dyDescent="0.35">
      <c r="A421" s="15">
        <v>44296</v>
      </c>
      <c r="B421" s="16" t="s">
        <v>18</v>
      </c>
      <c r="C421" s="16" t="s">
        <v>25</v>
      </c>
      <c r="D421" s="16" t="s">
        <v>5</v>
      </c>
      <c r="E421" s="16" t="s">
        <v>57</v>
      </c>
      <c r="F421" s="18" t="s">
        <v>4</v>
      </c>
      <c r="G421" s="16" t="s">
        <v>52</v>
      </c>
      <c r="H421" s="16">
        <v>1</v>
      </c>
      <c r="I421" s="16">
        <v>21</v>
      </c>
      <c r="J421" s="16" t="s">
        <v>82</v>
      </c>
      <c r="K421" s="16" t="s">
        <v>90</v>
      </c>
      <c r="L421" s="16" t="s">
        <v>12</v>
      </c>
      <c r="M421" s="16">
        <v>2</v>
      </c>
      <c r="N421" s="16" t="s">
        <v>11</v>
      </c>
      <c r="O421" s="17" t="s">
        <v>35</v>
      </c>
      <c r="R421" t="str">
        <f t="shared" si="37"/>
        <v>Racalmas Challenger CupGroup StageBence ForgacsSzabolcs Ilyes</v>
      </c>
      <c r="V421">
        <f t="shared" si="38"/>
        <v>0</v>
      </c>
      <c r="X421">
        <f t="shared" si="39"/>
        <v>0</v>
      </c>
      <c r="Y421">
        <f t="shared" si="36"/>
        <v>0</v>
      </c>
      <c r="AA421">
        <f t="shared" si="40"/>
        <v>0</v>
      </c>
      <c r="AB421">
        <f t="shared" si="41"/>
        <v>1</v>
      </c>
    </row>
    <row r="422" spans="1:28" x14ac:dyDescent="0.35">
      <c r="A422" s="15">
        <v>44296</v>
      </c>
      <c r="B422" s="16" t="s">
        <v>18</v>
      </c>
      <c r="C422" s="16" t="s">
        <v>25</v>
      </c>
      <c r="D422" s="16" t="s">
        <v>5</v>
      </c>
      <c r="E422" s="16" t="s">
        <v>57</v>
      </c>
      <c r="F422" s="18" t="s">
        <v>4</v>
      </c>
      <c r="G422" s="16" t="s">
        <v>52</v>
      </c>
      <c r="H422" s="16">
        <v>1</v>
      </c>
      <c r="I422" s="16">
        <v>22</v>
      </c>
      <c r="J422" s="16" t="s">
        <v>82</v>
      </c>
      <c r="K422" s="16" t="s">
        <v>90</v>
      </c>
      <c r="L422" s="16" t="s">
        <v>12</v>
      </c>
      <c r="M422" s="16">
        <v>1</v>
      </c>
      <c r="N422" s="16" t="s">
        <v>12</v>
      </c>
      <c r="O422" s="17" t="s">
        <v>33</v>
      </c>
      <c r="R422" t="str">
        <f t="shared" si="37"/>
        <v>Racalmas Challenger CupGroup StageBence ForgacsSzabolcs Ilyes</v>
      </c>
      <c r="V422">
        <f t="shared" si="38"/>
        <v>1</v>
      </c>
      <c r="X422">
        <f t="shared" si="39"/>
        <v>1</v>
      </c>
      <c r="Y422">
        <f t="shared" si="36"/>
        <v>0</v>
      </c>
      <c r="AA422">
        <f t="shared" si="40"/>
        <v>0</v>
      </c>
      <c r="AB422">
        <f t="shared" si="41"/>
        <v>0</v>
      </c>
    </row>
    <row r="423" spans="1:28" x14ac:dyDescent="0.35">
      <c r="A423" s="15">
        <v>44296</v>
      </c>
      <c r="B423" s="16" t="s">
        <v>18</v>
      </c>
      <c r="C423" s="16" t="s">
        <v>25</v>
      </c>
      <c r="D423" s="16" t="s">
        <v>5</v>
      </c>
      <c r="E423" s="16" t="s">
        <v>57</v>
      </c>
      <c r="F423" s="18" t="s">
        <v>4</v>
      </c>
      <c r="G423" s="16" t="s">
        <v>52</v>
      </c>
      <c r="H423" s="16">
        <v>1</v>
      </c>
      <c r="I423" s="16">
        <v>23</v>
      </c>
      <c r="J423" s="16" t="s">
        <v>82</v>
      </c>
      <c r="K423" s="16" t="s">
        <v>90</v>
      </c>
      <c r="L423" s="16" t="s">
        <v>12</v>
      </c>
      <c r="M423" s="16">
        <v>1</v>
      </c>
      <c r="N423" s="16" t="s">
        <v>11</v>
      </c>
      <c r="O423" s="17" t="s">
        <v>35</v>
      </c>
      <c r="R423" t="str">
        <f t="shared" si="37"/>
        <v>Racalmas Challenger CupGroup StageBence ForgacsSzabolcs Ilyes</v>
      </c>
      <c r="V423">
        <f t="shared" si="38"/>
        <v>0</v>
      </c>
      <c r="X423">
        <f t="shared" si="39"/>
        <v>0</v>
      </c>
      <c r="Y423">
        <f t="shared" si="36"/>
        <v>1</v>
      </c>
      <c r="AA423">
        <f t="shared" si="40"/>
        <v>0</v>
      </c>
      <c r="AB423">
        <f t="shared" si="41"/>
        <v>0</v>
      </c>
    </row>
    <row r="424" spans="1:28" x14ac:dyDescent="0.35">
      <c r="A424" s="15">
        <v>44296</v>
      </c>
      <c r="B424" s="16" t="s">
        <v>18</v>
      </c>
      <c r="C424" s="16" t="s">
        <v>25</v>
      </c>
      <c r="D424" s="16" t="s">
        <v>5</v>
      </c>
      <c r="E424" s="16" t="s">
        <v>57</v>
      </c>
      <c r="F424" s="18" t="s">
        <v>4</v>
      </c>
      <c r="G424" s="16" t="s">
        <v>52</v>
      </c>
      <c r="H424" s="16">
        <v>1</v>
      </c>
      <c r="I424" s="16">
        <v>24</v>
      </c>
      <c r="J424" s="16" t="s">
        <v>82</v>
      </c>
      <c r="K424" s="16" t="s">
        <v>90</v>
      </c>
      <c r="L424" s="16" t="s">
        <v>11</v>
      </c>
      <c r="M424" s="16">
        <v>2</v>
      </c>
      <c r="N424" s="16" t="s">
        <v>12</v>
      </c>
      <c r="O424" s="17" t="s">
        <v>35</v>
      </c>
      <c r="R424" t="str">
        <f t="shared" si="37"/>
        <v>Racalmas Challenger CupGroup StageBence ForgacsSzabolcs Ilyes</v>
      </c>
      <c r="V424">
        <f t="shared" si="38"/>
        <v>0</v>
      </c>
      <c r="X424">
        <f t="shared" si="39"/>
        <v>0</v>
      </c>
      <c r="Y424">
        <f t="shared" si="36"/>
        <v>0</v>
      </c>
      <c r="AA424">
        <f t="shared" si="40"/>
        <v>0</v>
      </c>
      <c r="AB424">
        <f t="shared" si="41"/>
        <v>1</v>
      </c>
    </row>
    <row r="425" spans="1:28" x14ac:dyDescent="0.35">
      <c r="A425" s="15">
        <v>44296</v>
      </c>
      <c r="B425" s="16" t="s">
        <v>18</v>
      </c>
      <c r="C425" s="16" t="s">
        <v>25</v>
      </c>
      <c r="D425" s="16" t="s">
        <v>5</v>
      </c>
      <c r="E425" s="16" t="s">
        <v>57</v>
      </c>
      <c r="F425" s="18" t="s">
        <v>4</v>
      </c>
      <c r="G425" s="16" t="s">
        <v>52</v>
      </c>
      <c r="H425" s="16">
        <v>1</v>
      </c>
      <c r="I425" s="16">
        <v>25</v>
      </c>
      <c r="J425" s="16" t="s">
        <v>82</v>
      </c>
      <c r="K425" s="16" t="s">
        <v>90</v>
      </c>
      <c r="L425" s="16" t="s">
        <v>11</v>
      </c>
      <c r="M425" s="16">
        <v>2</v>
      </c>
      <c r="N425" s="16" t="s">
        <v>12</v>
      </c>
      <c r="O425" s="17" t="s">
        <v>35</v>
      </c>
      <c r="R425" t="str">
        <f t="shared" si="37"/>
        <v>Racalmas Challenger CupGroup StageBence ForgacsSzabolcs Ilyes</v>
      </c>
      <c r="V425">
        <f t="shared" si="38"/>
        <v>0</v>
      </c>
      <c r="X425">
        <f t="shared" si="39"/>
        <v>0</v>
      </c>
      <c r="Y425">
        <f t="shared" si="36"/>
        <v>0</v>
      </c>
      <c r="AA425">
        <f t="shared" si="40"/>
        <v>0</v>
      </c>
      <c r="AB425">
        <f t="shared" si="41"/>
        <v>1</v>
      </c>
    </row>
    <row r="426" spans="1:28" x14ac:dyDescent="0.35">
      <c r="A426" s="15">
        <v>44296</v>
      </c>
      <c r="B426" s="16" t="s">
        <v>18</v>
      </c>
      <c r="C426" s="16" t="s">
        <v>25</v>
      </c>
      <c r="D426" s="16" t="s">
        <v>5</v>
      </c>
      <c r="E426" s="16" t="s">
        <v>57</v>
      </c>
      <c r="F426" s="18" t="s">
        <v>4</v>
      </c>
      <c r="G426" s="16" t="s">
        <v>52</v>
      </c>
      <c r="H426" s="16">
        <v>2</v>
      </c>
      <c r="I426" s="16">
        <v>1</v>
      </c>
      <c r="J426" s="16" t="s">
        <v>82</v>
      </c>
      <c r="K426" s="16" t="s">
        <v>90</v>
      </c>
      <c r="L426" s="16" t="s">
        <v>11</v>
      </c>
      <c r="M426" s="16">
        <v>2</v>
      </c>
      <c r="N426" s="16" t="s">
        <v>11</v>
      </c>
      <c r="O426" s="17" t="s">
        <v>34</v>
      </c>
      <c r="R426" t="str">
        <f t="shared" si="37"/>
        <v>Racalmas Challenger CupGroup StageBence ForgacsSzabolcs Ilyes</v>
      </c>
      <c r="V426">
        <f t="shared" si="38"/>
        <v>1</v>
      </c>
      <c r="X426">
        <f t="shared" si="39"/>
        <v>0</v>
      </c>
      <c r="Y426">
        <f t="shared" si="36"/>
        <v>0</v>
      </c>
      <c r="AA426">
        <f t="shared" si="40"/>
        <v>1</v>
      </c>
      <c r="AB426">
        <f t="shared" si="41"/>
        <v>0</v>
      </c>
    </row>
    <row r="427" spans="1:28" x14ac:dyDescent="0.35">
      <c r="A427" s="15">
        <v>44296</v>
      </c>
      <c r="B427" s="16" t="s">
        <v>18</v>
      </c>
      <c r="C427" s="16" t="s">
        <v>25</v>
      </c>
      <c r="D427" s="16" t="s">
        <v>5</v>
      </c>
      <c r="E427" s="16" t="s">
        <v>57</v>
      </c>
      <c r="F427" s="18" t="s">
        <v>4</v>
      </c>
      <c r="G427" s="16" t="s">
        <v>52</v>
      </c>
      <c r="H427" s="16">
        <v>2</v>
      </c>
      <c r="I427" s="16">
        <v>2</v>
      </c>
      <c r="J427" s="16" t="s">
        <v>82</v>
      </c>
      <c r="K427" s="16" t="s">
        <v>90</v>
      </c>
      <c r="L427" s="16" t="s">
        <v>11</v>
      </c>
      <c r="M427" s="16">
        <v>2</v>
      </c>
      <c r="N427" s="16" t="s">
        <v>12</v>
      </c>
      <c r="O427" s="17" t="s">
        <v>33</v>
      </c>
      <c r="R427" t="str">
        <f t="shared" si="37"/>
        <v>Racalmas Challenger CupGroup StageBence ForgacsSzabolcs Ilyes</v>
      </c>
      <c r="V427">
        <f t="shared" si="38"/>
        <v>0</v>
      </c>
      <c r="X427">
        <f t="shared" si="39"/>
        <v>0</v>
      </c>
      <c r="Y427">
        <f t="shared" si="36"/>
        <v>0</v>
      </c>
      <c r="AA427">
        <f t="shared" si="40"/>
        <v>0</v>
      </c>
      <c r="AB427">
        <f t="shared" si="41"/>
        <v>1</v>
      </c>
    </row>
    <row r="428" spans="1:28" x14ac:dyDescent="0.35">
      <c r="A428" s="15">
        <v>44296</v>
      </c>
      <c r="B428" s="16" t="s">
        <v>18</v>
      </c>
      <c r="C428" s="16" t="s">
        <v>25</v>
      </c>
      <c r="D428" s="16" t="s">
        <v>5</v>
      </c>
      <c r="E428" s="16" t="s">
        <v>57</v>
      </c>
      <c r="F428" s="18" t="s">
        <v>4</v>
      </c>
      <c r="G428" s="16" t="s">
        <v>52</v>
      </c>
      <c r="H428" s="16">
        <v>2</v>
      </c>
      <c r="I428" s="16">
        <v>3</v>
      </c>
      <c r="J428" s="16" t="s">
        <v>82</v>
      </c>
      <c r="K428" s="16" t="s">
        <v>90</v>
      </c>
      <c r="L428" s="16" t="s">
        <v>11</v>
      </c>
      <c r="M428" s="16">
        <v>1</v>
      </c>
      <c r="N428" s="16" t="s">
        <v>11</v>
      </c>
      <c r="O428" s="17" t="s">
        <v>35</v>
      </c>
      <c r="R428" t="str">
        <f t="shared" si="37"/>
        <v>Racalmas Challenger CupGroup StageBence ForgacsSzabolcs Ilyes</v>
      </c>
      <c r="V428">
        <f t="shared" si="38"/>
        <v>1</v>
      </c>
      <c r="X428">
        <f t="shared" si="39"/>
        <v>1</v>
      </c>
      <c r="Y428">
        <f t="shared" si="36"/>
        <v>0</v>
      </c>
      <c r="AA428">
        <f t="shared" si="40"/>
        <v>0</v>
      </c>
      <c r="AB428">
        <f t="shared" si="41"/>
        <v>0</v>
      </c>
    </row>
    <row r="429" spans="1:28" x14ac:dyDescent="0.35">
      <c r="A429" s="15">
        <v>44296</v>
      </c>
      <c r="B429" s="16" t="s">
        <v>18</v>
      </c>
      <c r="C429" s="16" t="s">
        <v>25</v>
      </c>
      <c r="D429" s="16" t="s">
        <v>5</v>
      </c>
      <c r="E429" s="16" t="s">
        <v>57</v>
      </c>
      <c r="F429" s="18" t="s">
        <v>4</v>
      </c>
      <c r="G429" s="16" t="s">
        <v>52</v>
      </c>
      <c r="H429" s="16">
        <v>2</v>
      </c>
      <c r="I429" s="16">
        <v>4</v>
      </c>
      <c r="J429" s="16" t="s">
        <v>82</v>
      </c>
      <c r="K429" s="16" t="s">
        <v>90</v>
      </c>
      <c r="L429" s="16" t="s">
        <v>11</v>
      </c>
      <c r="M429" s="16">
        <v>2</v>
      </c>
      <c r="N429" s="16" t="s">
        <v>11</v>
      </c>
      <c r="O429" s="17" t="s">
        <v>33</v>
      </c>
      <c r="R429" t="str">
        <f t="shared" si="37"/>
        <v>Racalmas Challenger CupGroup StageBence ForgacsSzabolcs Ilyes</v>
      </c>
      <c r="V429">
        <f t="shared" si="38"/>
        <v>1</v>
      </c>
      <c r="X429">
        <f t="shared" si="39"/>
        <v>0</v>
      </c>
      <c r="Y429">
        <f t="shared" si="36"/>
        <v>0</v>
      </c>
      <c r="AA429">
        <f t="shared" si="40"/>
        <v>1</v>
      </c>
      <c r="AB429">
        <f t="shared" si="41"/>
        <v>0</v>
      </c>
    </row>
    <row r="430" spans="1:28" x14ac:dyDescent="0.35">
      <c r="A430" s="15">
        <v>44296</v>
      </c>
      <c r="B430" s="16" t="s">
        <v>18</v>
      </c>
      <c r="C430" s="16" t="s">
        <v>25</v>
      </c>
      <c r="D430" s="16" t="s">
        <v>5</v>
      </c>
      <c r="E430" s="16" t="s">
        <v>57</v>
      </c>
      <c r="F430" s="18" t="s">
        <v>4</v>
      </c>
      <c r="G430" s="16" t="s">
        <v>52</v>
      </c>
      <c r="H430" s="16">
        <v>2</v>
      </c>
      <c r="I430" s="16">
        <v>5</v>
      </c>
      <c r="J430" s="16" t="s">
        <v>82</v>
      </c>
      <c r="K430" s="16" t="s">
        <v>90</v>
      </c>
      <c r="L430" s="16" t="s">
        <v>12</v>
      </c>
      <c r="M430" s="16">
        <v>2</v>
      </c>
      <c r="N430" s="16" t="s">
        <v>12</v>
      </c>
      <c r="O430" s="17" t="s">
        <v>33</v>
      </c>
      <c r="R430" t="str">
        <f t="shared" si="37"/>
        <v>Racalmas Challenger CupGroup StageBence ForgacsSzabolcs Ilyes</v>
      </c>
      <c r="V430">
        <f t="shared" si="38"/>
        <v>1</v>
      </c>
      <c r="X430">
        <f t="shared" si="39"/>
        <v>0</v>
      </c>
      <c r="Y430">
        <f t="shared" si="36"/>
        <v>0</v>
      </c>
      <c r="AA430">
        <f t="shared" si="40"/>
        <v>1</v>
      </c>
      <c r="AB430">
        <f t="shared" si="41"/>
        <v>0</v>
      </c>
    </row>
    <row r="431" spans="1:28" x14ac:dyDescent="0.35">
      <c r="A431" s="15">
        <v>44296</v>
      </c>
      <c r="B431" s="16" t="s">
        <v>18</v>
      </c>
      <c r="C431" s="16" t="s">
        <v>25</v>
      </c>
      <c r="D431" s="16" t="s">
        <v>5</v>
      </c>
      <c r="E431" s="16" t="s">
        <v>57</v>
      </c>
      <c r="F431" s="18" t="s">
        <v>4</v>
      </c>
      <c r="G431" s="16" t="s">
        <v>52</v>
      </c>
      <c r="H431" s="16">
        <v>2</v>
      </c>
      <c r="I431" s="16">
        <v>6</v>
      </c>
      <c r="J431" s="16" t="s">
        <v>82</v>
      </c>
      <c r="K431" s="16" t="s">
        <v>90</v>
      </c>
      <c r="L431" s="16" t="s">
        <v>12</v>
      </c>
      <c r="M431" s="16">
        <v>1</v>
      </c>
      <c r="N431" s="16" t="s">
        <v>11</v>
      </c>
      <c r="O431" s="17" t="s">
        <v>35</v>
      </c>
      <c r="R431" t="str">
        <f t="shared" si="37"/>
        <v>Racalmas Challenger CupGroup StageBence ForgacsSzabolcs Ilyes</v>
      </c>
      <c r="V431">
        <f t="shared" si="38"/>
        <v>0</v>
      </c>
      <c r="X431">
        <f t="shared" si="39"/>
        <v>0</v>
      </c>
      <c r="Y431">
        <f t="shared" si="36"/>
        <v>1</v>
      </c>
      <c r="AA431">
        <f t="shared" si="40"/>
        <v>0</v>
      </c>
      <c r="AB431">
        <f t="shared" si="41"/>
        <v>0</v>
      </c>
    </row>
    <row r="432" spans="1:28" x14ac:dyDescent="0.35">
      <c r="A432" s="15">
        <v>44296</v>
      </c>
      <c r="B432" s="16" t="s">
        <v>18</v>
      </c>
      <c r="C432" s="16" t="s">
        <v>25</v>
      </c>
      <c r="D432" s="16" t="s">
        <v>5</v>
      </c>
      <c r="E432" s="16" t="s">
        <v>57</v>
      </c>
      <c r="F432" s="16" t="s">
        <v>4</v>
      </c>
      <c r="G432" s="16" t="s">
        <v>52</v>
      </c>
      <c r="H432" s="16">
        <v>2</v>
      </c>
      <c r="I432" s="16">
        <v>7</v>
      </c>
      <c r="J432" s="16" t="s">
        <v>82</v>
      </c>
      <c r="K432" s="16" t="s">
        <v>90</v>
      </c>
      <c r="L432" s="16" t="s">
        <v>12</v>
      </c>
      <c r="M432" s="16">
        <v>2</v>
      </c>
      <c r="N432" s="16" t="s">
        <v>12</v>
      </c>
      <c r="O432" s="17" t="s">
        <v>33</v>
      </c>
      <c r="R432" t="str">
        <f t="shared" si="37"/>
        <v>Racalmas Challenger CupGroup StageBence ForgacsSzabolcs Ilyes</v>
      </c>
      <c r="V432">
        <f t="shared" si="38"/>
        <v>1</v>
      </c>
      <c r="X432">
        <f t="shared" si="39"/>
        <v>0</v>
      </c>
      <c r="Y432">
        <f t="shared" si="36"/>
        <v>0</v>
      </c>
      <c r="AA432">
        <f t="shared" si="40"/>
        <v>1</v>
      </c>
      <c r="AB432">
        <f t="shared" si="41"/>
        <v>0</v>
      </c>
    </row>
    <row r="433" spans="1:28" x14ac:dyDescent="0.35">
      <c r="A433" s="15">
        <v>44296</v>
      </c>
      <c r="B433" s="16" t="s">
        <v>18</v>
      </c>
      <c r="C433" s="16" t="s">
        <v>25</v>
      </c>
      <c r="D433" s="16" t="s">
        <v>5</v>
      </c>
      <c r="E433" s="16" t="s">
        <v>57</v>
      </c>
      <c r="F433" s="16" t="s">
        <v>4</v>
      </c>
      <c r="G433" s="16" t="s">
        <v>52</v>
      </c>
      <c r="H433" s="16">
        <v>2</v>
      </c>
      <c r="I433" s="16">
        <v>8</v>
      </c>
      <c r="J433" s="16" t="s">
        <v>82</v>
      </c>
      <c r="K433" s="16" t="s">
        <v>90</v>
      </c>
      <c r="L433" s="16" t="s">
        <v>12</v>
      </c>
      <c r="M433" s="16">
        <v>2</v>
      </c>
      <c r="N433" s="16" t="s">
        <v>40</v>
      </c>
      <c r="O433" s="17" t="s">
        <v>40</v>
      </c>
      <c r="R433" t="str">
        <f t="shared" si="37"/>
        <v>Racalmas Challenger CupGroup StageBence ForgacsSzabolcs Ilyes</v>
      </c>
      <c r="V433">
        <f t="shared" si="38"/>
        <v>0</v>
      </c>
      <c r="X433">
        <f t="shared" si="39"/>
        <v>0</v>
      </c>
      <c r="Y433">
        <f t="shared" si="36"/>
        <v>0</v>
      </c>
      <c r="AA433">
        <f t="shared" si="40"/>
        <v>0</v>
      </c>
      <c r="AB433">
        <f t="shared" si="41"/>
        <v>0</v>
      </c>
    </row>
    <row r="434" spans="1:28" x14ac:dyDescent="0.35">
      <c r="A434" s="15">
        <v>44296</v>
      </c>
      <c r="B434" s="16" t="s">
        <v>18</v>
      </c>
      <c r="C434" s="16" t="s">
        <v>25</v>
      </c>
      <c r="D434" s="16" t="s">
        <v>5</v>
      </c>
      <c r="E434" s="16" t="s">
        <v>57</v>
      </c>
      <c r="F434" s="16" t="s">
        <v>4</v>
      </c>
      <c r="G434" s="16" t="s">
        <v>52</v>
      </c>
      <c r="H434" s="16">
        <v>2</v>
      </c>
      <c r="I434" s="16">
        <v>9</v>
      </c>
      <c r="J434" s="16" t="s">
        <v>82</v>
      </c>
      <c r="K434" s="16" t="s">
        <v>90</v>
      </c>
      <c r="L434" s="16" t="s">
        <v>12</v>
      </c>
      <c r="M434" s="16">
        <v>2</v>
      </c>
      <c r="N434" s="16" t="s">
        <v>12</v>
      </c>
      <c r="O434" s="17" t="s">
        <v>33</v>
      </c>
      <c r="R434" t="str">
        <f t="shared" si="37"/>
        <v>Racalmas Challenger CupGroup StageBence ForgacsSzabolcs Ilyes</v>
      </c>
      <c r="V434">
        <f t="shared" si="38"/>
        <v>1</v>
      </c>
      <c r="X434">
        <f t="shared" si="39"/>
        <v>0</v>
      </c>
      <c r="Y434">
        <f t="shared" si="36"/>
        <v>0</v>
      </c>
      <c r="AA434">
        <f t="shared" si="40"/>
        <v>1</v>
      </c>
      <c r="AB434">
        <f t="shared" si="41"/>
        <v>0</v>
      </c>
    </row>
    <row r="435" spans="1:28" x14ac:dyDescent="0.35">
      <c r="A435" s="15">
        <v>44296</v>
      </c>
      <c r="B435" s="16" t="s">
        <v>18</v>
      </c>
      <c r="C435" s="16" t="s">
        <v>25</v>
      </c>
      <c r="D435" s="16" t="s">
        <v>5</v>
      </c>
      <c r="E435" s="16" t="s">
        <v>57</v>
      </c>
      <c r="F435" s="16" t="s">
        <v>4</v>
      </c>
      <c r="G435" s="16" t="s">
        <v>52</v>
      </c>
      <c r="H435" s="16">
        <v>2</v>
      </c>
      <c r="I435" s="16">
        <v>10</v>
      </c>
      <c r="J435" s="16" t="s">
        <v>82</v>
      </c>
      <c r="K435" s="16" t="s">
        <v>90</v>
      </c>
      <c r="L435" s="16" t="s">
        <v>11</v>
      </c>
      <c r="M435" s="16">
        <v>1</v>
      </c>
      <c r="N435" s="16" t="s">
        <v>11</v>
      </c>
      <c r="O435" s="17" t="s">
        <v>35</v>
      </c>
      <c r="R435" t="str">
        <f t="shared" si="37"/>
        <v>Racalmas Challenger CupGroup StageBence ForgacsSzabolcs Ilyes</v>
      </c>
      <c r="V435">
        <f t="shared" si="38"/>
        <v>1</v>
      </c>
      <c r="X435">
        <f t="shared" si="39"/>
        <v>1</v>
      </c>
      <c r="Y435">
        <f t="shared" si="36"/>
        <v>0</v>
      </c>
      <c r="AA435">
        <f t="shared" si="40"/>
        <v>0</v>
      </c>
      <c r="AB435">
        <f t="shared" si="41"/>
        <v>0</v>
      </c>
    </row>
    <row r="436" spans="1:28" x14ac:dyDescent="0.35">
      <c r="A436" s="15">
        <v>44296</v>
      </c>
      <c r="B436" s="16" t="s">
        <v>18</v>
      </c>
      <c r="C436" s="16" t="s">
        <v>25</v>
      </c>
      <c r="D436" s="16" t="s">
        <v>5</v>
      </c>
      <c r="E436" s="16" t="s">
        <v>57</v>
      </c>
      <c r="F436" s="16" t="s">
        <v>4</v>
      </c>
      <c r="G436" s="16" t="s">
        <v>52</v>
      </c>
      <c r="H436" s="16">
        <v>2</v>
      </c>
      <c r="I436" s="16">
        <v>11</v>
      </c>
      <c r="J436" s="16" t="s">
        <v>82</v>
      </c>
      <c r="K436" s="16" t="s">
        <v>90</v>
      </c>
      <c r="L436" s="16" t="s">
        <v>11</v>
      </c>
      <c r="M436" s="16">
        <v>1</v>
      </c>
      <c r="N436" s="16" t="s">
        <v>11</v>
      </c>
      <c r="O436" s="17" t="s">
        <v>35</v>
      </c>
      <c r="R436" t="str">
        <f t="shared" si="37"/>
        <v>Racalmas Challenger CupGroup StageBence ForgacsSzabolcs Ilyes</v>
      </c>
      <c r="V436">
        <f t="shared" si="38"/>
        <v>1</v>
      </c>
      <c r="X436">
        <f t="shared" si="39"/>
        <v>1</v>
      </c>
      <c r="Y436">
        <f t="shared" si="36"/>
        <v>0</v>
      </c>
      <c r="AA436">
        <f t="shared" si="40"/>
        <v>0</v>
      </c>
      <c r="AB436">
        <f t="shared" si="41"/>
        <v>0</v>
      </c>
    </row>
    <row r="437" spans="1:28" x14ac:dyDescent="0.35">
      <c r="A437" s="15">
        <v>44296</v>
      </c>
      <c r="B437" s="16" t="s">
        <v>18</v>
      </c>
      <c r="C437" s="16" t="s">
        <v>25</v>
      </c>
      <c r="D437" s="16" t="s">
        <v>5</v>
      </c>
      <c r="E437" s="16" t="s">
        <v>57</v>
      </c>
      <c r="F437" s="16" t="s">
        <v>4</v>
      </c>
      <c r="G437" s="16" t="s">
        <v>52</v>
      </c>
      <c r="H437" s="16">
        <v>2</v>
      </c>
      <c r="I437" s="16">
        <v>12</v>
      </c>
      <c r="J437" s="16" t="s">
        <v>82</v>
      </c>
      <c r="K437" s="16" t="s">
        <v>90</v>
      </c>
      <c r="L437" s="16" t="s">
        <v>11</v>
      </c>
      <c r="M437" s="16">
        <v>2</v>
      </c>
      <c r="N437" s="16" t="s">
        <v>11</v>
      </c>
      <c r="O437" s="17" t="s">
        <v>33</v>
      </c>
      <c r="R437" t="str">
        <f t="shared" si="37"/>
        <v>Racalmas Challenger CupGroup StageBence ForgacsSzabolcs Ilyes</v>
      </c>
      <c r="V437">
        <f t="shared" si="38"/>
        <v>1</v>
      </c>
      <c r="X437">
        <f t="shared" si="39"/>
        <v>0</v>
      </c>
      <c r="Y437">
        <f t="shared" si="36"/>
        <v>0</v>
      </c>
      <c r="AA437">
        <f t="shared" si="40"/>
        <v>1</v>
      </c>
      <c r="AB437">
        <f t="shared" si="41"/>
        <v>0</v>
      </c>
    </row>
    <row r="438" spans="1:28" x14ac:dyDescent="0.35">
      <c r="A438" s="15">
        <v>44296</v>
      </c>
      <c r="B438" s="16" t="s">
        <v>18</v>
      </c>
      <c r="C438" s="16" t="s">
        <v>25</v>
      </c>
      <c r="D438" s="16" t="s">
        <v>5</v>
      </c>
      <c r="E438" s="16" t="s">
        <v>57</v>
      </c>
      <c r="F438" s="16" t="s">
        <v>4</v>
      </c>
      <c r="G438" s="16" t="s">
        <v>52</v>
      </c>
      <c r="H438" s="16">
        <v>2</v>
      </c>
      <c r="I438" s="16">
        <v>13</v>
      </c>
      <c r="J438" s="16" t="s">
        <v>82</v>
      </c>
      <c r="K438" s="16" t="s">
        <v>90</v>
      </c>
      <c r="L438" s="16" t="s">
        <v>11</v>
      </c>
      <c r="M438" s="16">
        <v>2</v>
      </c>
      <c r="N438" s="16" t="s">
        <v>12</v>
      </c>
      <c r="O438" s="17" t="s">
        <v>35</v>
      </c>
      <c r="R438" t="str">
        <f t="shared" si="37"/>
        <v>Racalmas Challenger CupGroup StageBence ForgacsSzabolcs Ilyes</v>
      </c>
      <c r="V438">
        <f t="shared" si="38"/>
        <v>0</v>
      </c>
      <c r="X438">
        <f t="shared" si="39"/>
        <v>0</v>
      </c>
      <c r="Y438">
        <f t="shared" si="36"/>
        <v>0</v>
      </c>
      <c r="AA438">
        <f t="shared" si="40"/>
        <v>0</v>
      </c>
      <c r="AB438">
        <f t="shared" si="41"/>
        <v>1</v>
      </c>
    </row>
    <row r="439" spans="1:28" x14ac:dyDescent="0.35">
      <c r="A439" s="15">
        <v>44296</v>
      </c>
      <c r="B439" s="16" t="s">
        <v>18</v>
      </c>
      <c r="C439" s="16" t="s">
        <v>25</v>
      </c>
      <c r="D439" s="16" t="s">
        <v>5</v>
      </c>
      <c r="E439" s="16" t="s">
        <v>57</v>
      </c>
      <c r="F439" s="16" t="s">
        <v>4</v>
      </c>
      <c r="G439" s="16" t="s">
        <v>52</v>
      </c>
      <c r="H439" s="16">
        <v>2</v>
      </c>
      <c r="I439" s="16">
        <v>14</v>
      </c>
      <c r="J439" s="16" t="s">
        <v>82</v>
      </c>
      <c r="K439" s="16" t="s">
        <v>90</v>
      </c>
      <c r="L439" s="16" t="s">
        <v>12</v>
      </c>
      <c r="M439" s="16">
        <v>1</v>
      </c>
      <c r="N439" s="16" t="s">
        <v>40</v>
      </c>
      <c r="O439" s="17" t="s">
        <v>40</v>
      </c>
      <c r="R439" t="str">
        <f t="shared" si="37"/>
        <v>Racalmas Challenger CupGroup StageBence ForgacsSzabolcs Ilyes</v>
      </c>
      <c r="V439">
        <f t="shared" si="38"/>
        <v>0</v>
      </c>
      <c r="X439">
        <f t="shared" si="39"/>
        <v>0</v>
      </c>
      <c r="Y439">
        <f t="shared" si="36"/>
        <v>0</v>
      </c>
      <c r="AA439">
        <f t="shared" si="40"/>
        <v>0</v>
      </c>
      <c r="AB439">
        <f t="shared" si="41"/>
        <v>0</v>
      </c>
    </row>
    <row r="440" spans="1:28" x14ac:dyDescent="0.35">
      <c r="A440" s="15">
        <v>44296</v>
      </c>
      <c r="B440" s="16" t="s">
        <v>18</v>
      </c>
      <c r="C440" s="16" t="s">
        <v>25</v>
      </c>
      <c r="D440" s="16" t="s">
        <v>5</v>
      </c>
      <c r="E440" s="16" t="s">
        <v>57</v>
      </c>
      <c r="F440" s="16" t="s">
        <v>4</v>
      </c>
      <c r="G440" s="16" t="s">
        <v>52</v>
      </c>
      <c r="H440" s="16">
        <v>2</v>
      </c>
      <c r="I440" s="16">
        <v>15</v>
      </c>
      <c r="J440" s="16" t="s">
        <v>82</v>
      </c>
      <c r="K440" s="16" t="s">
        <v>90</v>
      </c>
      <c r="L440" s="16" t="s">
        <v>12</v>
      </c>
      <c r="M440" s="16">
        <v>1</v>
      </c>
      <c r="N440" s="16" t="s">
        <v>11</v>
      </c>
      <c r="O440" s="17" t="s">
        <v>35</v>
      </c>
      <c r="R440" t="str">
        <f t="shared" si="37"/>
        <v>Racalmas Challenger CupGroup StageBence ForgacsSzabolcs Ilyes</v>
      </c>
      <c r="V440">
        <f t="shared" si="38"/>
        <v>0</v>
      </c>
      <c r="X440">
        <f t="shared" si="39"/>
        <v>0</v>
      </c>
      <c r="Y440">
        <f t="shared" si="36"/>
        <v>1</v>
      </c>
      <c r="AA440">
        <f t="shared" si="40"/>
        <v>0</v>
      </c>
      <c r="AB440">
        <f t="shared" si="41"/>
        <v>0</v>
      </c>
    </row>
    <row r="441" spans="1:28" x14ac:dyDescent="0.35">
      <c r="A441" s="15">
        <v>44296</v>
      </c>
      <c r="B441" s="16" t="s">
        <v>18</v>
      </c>
      <c r="C441" s="16" t="s">
        <v>25</v>
      </c>
      <c r="D441" s="16" t="s">
        <v>5</v>
      </c>
      <c r="E441" s="16" t="s">
        <v>57</v>
      </c>
      <c r="F441" s="16" t="s">
        <v>4</v>
      </c>
      <c r="G441" s="16" t="s">
        <v>52</v>
      </c>
      <c r="H441" s="16">
        <v>2</v>
      </c>
      <c r="I441" s="16">
        <v>16</v>
      </c>
      <c r="J441" s="16" t="s">
        <v>82</v>
      </c>
      <c r="K441" s="16" t="s">
        <v>90</v>
      </c>
      <c r="L441" s="16" t="s">
        <v>12</v>
      </c>
      <c r="M441" s="16">
        <v>1</v>
      </c>
      <c r="N441" s="16" t="s">
        <v>11</v>
      </c>
      <c r="O441" s="17" t="s">
        <v>33</v>
      </c>
      <c r="R441" t="str">
        <f t="shared" si="37"/>
        <v>Racalmas Challenger CupGroup StageBence ForgacsSzabolcs Ilyes</v>
      </c>
      <c r="V441">
        <f t="shared" si="38"/>
        <v>0</v>
      </c>
      <c r="X441">
        <f t="shared" si="39"/>
        <v>0</v>
      </c>
      <c r="Y441">
        <f t="shared" si="36"/>
        <v>1</v>
      </c>
      <c r="AA441">
        <f t="shared" si="40"/>
        <v>0</v>
      </c>
      <c r="AB441">
        <f t="shared" si="41"/>
        <v>0</v>
      </c>
    </row>
    <row r="442" spans="1:28" x14ac:dyDescent="0.35">
      <c r="A442" s="15">
        <v>44296</v>
      </c>
      <c r="B442" s="16" t="s">
        <v>18</v>
      </c>
      <c r="C442" s="16" t="s">
        <v>25</v>
      </c>
      <c r="D442" s="16" t="s">
        <v>5</v>
      </c>
      <c r="E442" s="16" t="s">
        <v>57</v>
      </c>
      <c r="F442" s="16" t="s">
        <v>4</v>
      </c>
      <c r="G442" s="16" t="s">
        <v>52</v>
      </c>
      <c r="H442" s="16">
        <v>2</v>
      </c>
      <c r="I442" s="16">
        <v>17</v>
      </c>
      <c r="J442" s="16" t="s">
        <v>82</v>
      </c>
      <c r="K442" s="16" t="s">
        <v>90</v>
      </c>
      <c r="L442" s="16" t="s">
        <v>12</v>
      </c>
      <c r="M442" s="16">
        <v>1</v>
      </c>
      <c r="N442" s="16" t="s">
        <v>11</v>
      </c>
      <c r="O442" s="17" t="s">
        <v>35</v>
      </c>
      <c r="R442" t="str">
        <f t="shared" si="37"/>
        <v>Racalmas Challenger CupGroup StageBence ForgacsSzabolcs Ilyes</v>
      </c>
      <c r="V442">
        <f t="shared" si="38"/>
        <v>0</v>
      </c>
      <c r="X442">
        <f t="shared" si="39"/>
        <v>0</v>
      </c>
      <c r="Y442">
        <f t="shared" si="36"/>
        <v>1</v>
      </c>
      <c r="AA442">
        <f t="shared" si="40"/>
        <v>0</v>
      </c>
      <c r="AB442">
        <f t="shared" si="41"/>
        <v>0</v>
      </c>
    </row>
    <row r="443" spans="1:28" x14ac:dyDescent="0.35">
      <c r="A443" s="15">
        <v>44296</v>
      </c>
      <c r="B443" s="16" t="s">
        <v>18</v>
      </c>
      <c r="C443" s="16" t="s">
        <v>25</v>
      </c>
      <c r="D443" s="16" t="s">
        <v>5</v>
      </c>
      <c r="E443" s="16" t="s">
        <v>57</v>
      </c>
      <c r="F443" s="16" t="s">
        <v>4</v>
      </c>
      <c r="G443" s="16" t="s">
        <v>52</v>
      </c>
      <c r="H443" s="16">
        <v>2</v>
      </c>
      <c r="I443" s="16">
        <v>18</v>
      </c>
      <c r="J443" s="16" t="s">
        <v>82</v>
      </c>
      <c r="K443" s="16" t="s">
        <v>90</v>
      </c>
      <c r="L443" s="16" t="s">
        <v>12</v>
      </c>
      <c r="M443" s="16">
        <v>2</v>
      </c>
      <c r="N443" s="16" t="s">
        <v>12</v>
      </c>
      <c r="O443" s="17" t="s">
        <v>34</v>
      </c>
      <c r="R443" t="str">
        <f t="shared" si="37"/>
        <v>Racalmas Challenger CupGroup StageBence ForgacsSzabolcs Ilyes</v>
      </c>
      <c r="V443">
        <f t="shared" si="38"/>
        <v>1</v>
      </c>
      <c r="X443">
        <f t="shared" si="39"/>
        <v>0</v>
      </c>
      <c r="Y443">
        <f t="shared" si="36"/>
        <v>0</v>
      </c>
      <c r="AA443">
        <f t="shared" si="40"/>
        <v>1</v>
      </c>
      <c r="AB443">
        <f t="shared" si="41"/>
        <v>0</v>
      </c>
    </row>
    <row r="444" spans="1:28" x14ac:dyDescent="0.35">
      <c r="A444" s="15">
        <v>44296</v>
      </c>
      <c r="B444" s="16" t="s">
        <v>18</v>
      </c>
      <c r="C444" s="16" t="s">
        <v>25</v>
      </c>
      <c r="D444" s="16" t="s">
        <v>5</v>
      </c>
      <c r="E444" s="16" t="s">
        <v>57</v>
      </c>
      <c r="F444" s="16" t="s">
        <v>4</v>
      </c>
      <c r="G444" s="16" t="s">
        <v>52</v>
      </c>
      <c r="H444" s="16">
        <v>2</v>
      </c>
      <c r="I444" s="16">
        <v>19</v>
      </c>
      <c r="J444" s="16" t="s">
        <v>82</v>
      </c>
      <c r="K444" s="16" t="s">
        <v>90</v>
      </c>
      <c r="L444" s="16" t="s">
        <v>11</v>
      </c>
      <c r="M444" s="16">
        <v>2</v>
      </c>
      <c r="N444" s="16" t="s">
        <v>12</v>
      </c>
      <c r="O444" s="17" t="s">
        <v>35</v>
      </c>
      <c r="R444" t="str">
        <f t="shared" si="37"/>
        <v>Racalmas Challenger CupGroup StageBence ForgacsSzabolcs Ilyes</v>
      </c>
      <c r="V444">
        <f t="shared" si="38"/>
        <v>0</v>
      </c>
      <c r="X444">
        <f t="shared" si="39"/>
        <v>0</v>
      </c>
      <c r="Y444">
        <f t="shared" si="36"/>
        <v>0</v>
      </c>
      <c r="AA444">
        <f t="shared" si="40"/>
        <v>0</v>
      </c>
      <c r="AB444">
        <f t="shared" si="41"/>
        <v>1</v>
      </c>
    </row>
    <row r="445" spans="1:28" x14ac:dyDescent="0.35">
      <c r="A445" s="15">
        <v>44296</v>
      </c>
      <c r="B445" s="16" t="s">
        <v>18</v>
      </c>
      <c r="C445" s="16" t="s">
        <v>25</v>
      </c>
      <c r="D445" s="16" t="s">
        <v>5</v>
      </c>
      <c r="E445" s="16" t="s">
        <v>57</v>
      </c>
      <c r="F445" s="16" t="s">
        <v>4</v>
      </c>
      <c r="G445" s="16" t="s">
        <v>52</v>
      </c>
      <c r="H445" s="16">
        <v>2</v>
      </c>
      <c r="I445" s="16">
        <v>20</v>
      </c>
      <c r="J445" s="16" t="s">
        <v>82</v>
      </c>
      <c r="K445" s="16" t="s">
        <v>90</v>
      </c>
      <c r="L445" s="16" t="s">
        <v>11</v>
      </c>
      <c r="M445" s="16">
        <v>2</v>
      </c>
      <c r="N445" s="16" t="s">
        <v>11</v>
      </c>
      <c r="O445" s="17" t="s">
        <v>33</v>
      </c>
      <c r="R445" t="str">
        <f t="shared" si="37"/>
        <v>Racalmas Challenger CupGroup StageBence ForgacsSzabolcs Ilyes</v>
      </c>
      <c r="V445">
        <f t="shared" si="38"/>
        <v>1</v>
      </c>
      <c r="X445">
        <f t="shared" si="39"/>
        <v>0</v>
      </c>
      <c r="Y445">
        <f t="shared" si="36"/>
        <v>0</v>
      </c>
      <c r="AA445">
        <f t="shared" si="40"/>
        <v>1</v>
      </c>
      <c r="AB445">
        <f t="shared" si="41"/>
        <v>0</v>
      </c>
    </row>
    <row r="446" spans="1:28" x14ac:dyDescent="0.35">
      <c r="A446" s="15">
        <v>44296</v>
      </c>
      <c r="B446" s="16" t="s">
        <v>18</v>
      </c>
      <c r="C446" s="16" t="s">
        <v>25</v>
      </c>
      <c r="D446" s="16" t="s">
        <v>5</v>
      </c>
      <c r="E446" s="16" t="s">
        <v>57</v>
      </c>
      <c r="F446" s="16" t="s">
        <v>4</v>
      </c>
      <c r="G446" s="16" t="s">
        <v>52</v>
      </c>
      <c r="H446" s="16">
        <v>2</v>
      </c>
      <c r="I446" s="16">
        <v>21</v>
      </c>
      <c r="J446" s="16" t="s">
        <v>82</v>
      </c>
      <c r="K446" s="16" t="s">
        <v>90</v>
      </c>
      <c r="L446" s="16" t="s">
        <v>11</v>
      </c>
      <c r="M446" s="16">
        <v>2</v>
      </c>
      <c r="N446" s="16" t="s">
        <v>11</v>
      </c>
      <c r="O446" s="17" t="s">
        <v>35</v>
      </c>
      <c r="R446" t="str">
        <f t="shared" si="37"/>
        <v>Racalmas Challenger CupGroup StageBence ForgacsSzabolcs Ilyes</v>
      </c>
      <c r="V446">
        <f t="shared" si="38"/>
        <v>1</v>
      </c>
      <c r="X446">
        <f t="shared" si="39"/>
        <v>0</v>
      </c>
      <c r="Y446">
        <f t="shared" si="36"/>
        <v>0</v>
      </c>
      <c r="AA446">
        <f t="shared" si="40"/>
        <v>1</v>
      </c>
      <c r="AB446">
        <f t="shared" si="41"/>
        <v>0</v>
      </c>
    </row>
    <row r="447" spans="1:28" x14ac:dyDescent="0.35">
      <c r="A447" s="15">
        <v>44296</v>
      </c>
      <c r="B447" s="16" t="s">
        <v>18</v>
      </c>
      <c r="C447" s="16" t="s">
        <v>25</v>
      </c>
      <c r="D447" s="16" t="s">
        <v>5</v>
      </c>
      <c r="E447" s="16" t="s">
        <v>57</v>
      </c>
      <c r="F447" s="16" t="s">
        <v>4</v>
      </c>
      <c r="G447" s="16" t="s">
        <v>52</v>
      </c>
      <c r="H447" s="16">
        <v>3</v>
      </c>
      <c r="I447" s="16">
        <v>1</v>
      </c>
      <c r="J447" s="16" t="s">
        <v>82</v>
      </c>
      <c r="K447" s="16" t="s">
        <v>90</v>
      </c>
      <c r="L447" s="16" t="s">
        <v>11</v>
      </c>
      <c r="M447" s="16">
        <v>1</v>
      </c>
      <c r="N447" s="16" t="s">
        <v>11</v>
      </c>
      <c r="O447" s="17" t="s">
        <v>35</v>
      </c>
      <c r="R447" t="str">
        <f t="shared" si="37"/>
        <v>Racalmas Challenger CupGroup StageBence ForgacsSzabolcs Ilyes</v>
      </c>
      <c r="V447">
        <f t="shared" si="38"/>
        <v>1</v>
      </c>
      <c r="X447">
        <f t="shared" si="39"/>
        <v>1</v>
      </c>
      <c r="Y447">
        <f t="shared" si="36"/>
        <v>0</v>
      </c>
      <c r="AA447">
        <f t="shared" si="40"/>
        <v>0</v>
      </c>
      <c r="AB447">
        <f t="shared" si="41"/>
        <v>0</v>
      </c>
    </row>
    <row r="448" spans="1:28" x14ac:dyDescent="0.35">
      <c r="A448" s="15">
        <v>44296</v>
      </c>
      <c r="B448" s="16" t="s">
        <v>18</v>
      </c>
      <c r="C448" s="16" t="s">
        <v>25</v>
      </c>
      <c r="D448" s="16" t="s">
        <v>5</v>
      </c>
      <c r="E448" s="16" t="s">
        <v>57</v>
      </c>
      <c r="F448" s="16" t="s">
        <v>4</v>
      </c>
      <c r="G448" s="16" t="s">
        <v>52</v>
      </c>
      <c r="H448" s="16">
        <v>3</v>
      </c>
      <c r="I448" s="16">
        <v>2</v>
      </c>
      <c r="J448" s="16" t="s">
        <v>82</v>
      </c>
      <c r="K448" s="16" t="s">
        <v>90</v>
      </c>
      <c r="L448" s="16" t="s">
        <v>11</v>
      </c>
      <c r="M448" s="16">
        <v>1</v>
      </c>
      <c r="N448" s="16" t="s">
        <v>12</v>
      </c>
      <c r="O448" s="17" t="s">
        <v>33</v>
      </c>
      <c r="R448" t="str">
        <f t="shared" si="37"/>
        <v>Racalmas Challenger CupGroup StageBence ForgacsSzabolcs Ilyes</v>
      </c>
      <c r="V448">
        <f t="shared" si="38"/>
        <v>0</v>
      </c>
      <c r="X448">
        <f t="shared" si="39"/>
        <v>0</v>
      </c>
      <c r="Y448">
        <f t="shared" si="36"/>
        <v>1</v>
      </c>
      <c r="AA448">
        <f t="shared" si="40"/>
        <v>0</v>
      </c>
      <c r="AB448">
        <f t="shared" si="41"/>
        <v>0</v>
      </c>
    </row>
    <row r="449" spans="1:28" x14ac:dyDescent="0.35">
      <c r="A449" s="15">
        <v>44296</v>
      </c>
      <c r="B449" s="16" t="s">
        <v>18</v>
      </c>
      <c r="C449" s="16" t="s">
        <v>25</v>
      </c>
      <c r="D449" s="16" t="s">
        <v>5</v>
      </c>
      <c r="E449" s="16" t="s">
        <v>57</v>
      </c>
      <c r="F449" s="16" t="s">
        <v>4</v>
      </c>
      <c r="G449" s="16" t="s">
        <v>52</v>
      </c>
      <c r="H449" s="16">
        <v>3</v>
      </c>
      <c r="I449" s="16">
        <v>3</v>
      </c>
      <c r="J449" s="16" t="s">
        <v>82</v>
      </c>
      <c r="K449" s="16" t="s">
        <v>90</v>
      </c>
      <c r="L449" s="16" t="s">
        <v>11</v>
      </c>
      <c r="M449" s="16">
        <v>1</v>
      </c>
      <c r="N449" s="16" t="s">
        <v>40</v>
      </c>
      <c r="O449" s="17" t="s">
        <v>40</v>
      </c>
      <c r="R449" t="str">
        <f t="shared" si="37"/>
        <v>Racalmas Challenger CupGroup StageBence ForgacsSzabolcs Ilyes</v>
      </c>
      <c r="V449">
        <f t="shared" si="38"/>
        <v>0</v>
      </c>
      <c r="X449">
        <f t="shared" si="39"/>
        <v>0</v>
      </c>
      <c r="Y449">
        <f t="shared" si="36"/>
        <v>0</v>
      </c>
      <c r="AA449">
        <f t="shared" si="40"/>
        <v>0</v>
      </c>
      <c r="AB449">
        <f t="shared" si="41"/>
        <v>0</v>
      </c>
    </row>
    <row r="450" spans="1:28" x14ac:dyDescent="0.35">
      <c r="A450" s="15">
        <v>44296</v>
      </c>
      <c r="B450" s="16" t="s">
        <v>18</v>
      </c>
      <c r="C450" s="16" t="s">
        <v>25</v>
      </c>
      <c r="D450" s="16" t="s">
        <v>5</v>
      </c>
      <c r="E450" s="16" t="s">
        <v>57</v>
      </c>
      <c r="F450" s="16" t="s">
        <v>4</v>
      </c>
      <c r="G450" s="16" t="s">
        <v>52</v>
      </c>
      <c r="H450" s="16">
        <v>3</v>
      </c>
      <c r="I450" s="16">
        <v>4</v>
      </c>
      <c r="J450" s="16" t="s">
        <v>82</v>
      </c>
      <c r="K450" s="16" t="s">
        <v>90</v>
      </c>
      <c r="L450" s="16" t="s">
        <v>11</v>
      </c>
      <c r="M450" s="16">
        <v>1</v>
      </c>
      <c r="N450" s="16" t="s">
        <v>11</v>
      </c>
      <c r="O450" s="17" t="s">
        <v>35</v>
      </c>
      <c r="R450" t="str">
        <f t="shared" si="37"/>
        <v>Racalmas Challenger CupGroup StageBence ForgacsSzabolcs Ilyes</v>
      </c>
      <c r="V450">
        <f t="shared" si="38"/>
        <v>1</v>
      </c>
      <c r="X450">
        <f t="shared" si="39"/>
        <v>1</v>
      </c>
      <c r="Y450">
        <f t="shared" ref="Y450:Y513" si="42">IF(AND(M450=1,L450&lt;&gt;N450,N450&lt;&gt;"E"),1,0)</f>
        <v>0</v>
      </c>
      <c r="AA450">
        <f t="shared" si="40"/>
        <v>0</v>
      </c>
      <c r="AB450">
        <f t="shared" si="41"/>
        <v>0</v>
      </c>
    </row>
    <row r="451" spans="1:28" x14ac:dyDescent="0.35">
      <c r="A451" s="15">
        <v>44296</v>
      </c>
      <c r="B451" s="16" t="s">
        <v>18</v>
      </c>
      <c r="C451" s="16" t="s">
        <v>25</v>
      </c>
      <c r="D451" s="16" t="s">
        <v>5</v>
      </c>
      <c r="E451" s="16" t="s">
        <v>57</v>
      </c>
      <c r="F451" s="16" t="s">
        <v>4</v>
      </c>
      <c r="G451" s="16" t="s">
        <v>52</v>
      </c>
      <c r="H451" s="16">
        <v>3</v>
      </c>
      <c r="I451" s="16">
        <v>5</v>
      </c>
      <c r="J451" s="16" t="s">
        <v>82</v>
      </c>
      <c r="K451" s="16" t="s">
        <v>90</v>
      </c>
      <c r="L451" s="16" t="s">
        <v>11</v>
      </c>
      <c r="M451" s="16">
        <v>2</v>
      </c>
      <c r="N451" s="16" t="s">
        <v>11</v>
      </c>
      <c r="O451" s="17" t="s">
        <v>35</v>
      </c>
      <c r="R451" t="str">
        <f t="shared" ref="R451:R514" si="43">CONCATENATE(C451,G451,J451,K451)</f>
        <v>Racalmas Challenger CupGroup StageBence ForgacsSzabolcs Ilyes</v>
      </c>
      <c r="V451">
        <f t="shared" ref="V451:V514" si="44">IF(L451=N451,1,0)</f>
        <v>1</v>
      </c>
      <c r="X451">
        <f t="shared" ref="X451:X514" si="45">IF(AND(M451=1, L451=N451),1,0)</f>
        <v>0</v>
      </c>
      <c r="Y451">
        <f t="shared" si="42"/>
        <v>0</v>
      </c>
      <c r="AA451">
        <f t="shared" ref="AA451:AA514" si="46">IF(AND(M451=2,L451=N451),1,0)</f>
        <v>1</v>
      </c>
      <c r="AB451">
        <f t="shared" ref="AB451:AB514" si="47">IF(AND(M451=2,L451&lt;&gt;N451,N451&lt;&gt;"E"),1,0)</f>
        <v>0</v>
      </c>
    </row>
    <row r="452" spans="1:28" x14ac:dyDescent="0.35">
      <c r="A452" s="15">
        <v>44296</v>
      </c>
      <c r="B452" s="16" t="s">
        <v>18</v>
      </c>
      <c r="C452" s="16" t="s">
        <v>25</v>
      </c>
      <c r="D452" s="16" t="s">
        <v>5</v>
      </c>
      <c r="E452" s="16" t="s">
        <v>57</v>
      </c>
      <c r="F452" s="16" t="s">
        <v>4</v>
      </c>
      <c r="G452" s="16" t="s">
        <v>52</v>
      </c>
      <c r="H452" s="16">
        <v>3</v>
      </c>
      <c r="I452" s="16">
        <v>6</v>
      </c>
      <c r="J452" s="16" t="s">
        <v>82</v>
      </c>
      <c r="K452" s="16" t="s">
        <v>90</v>
      </c>
      <c r="L452" s="16" t="s">
        <v>12</v>
      </c>
      <c r="M452" s="16">
        <v>1</v>
      </c>
      <c r="N452" s="16" t="s">
        <v>11</v>
      </c>
      <c r="O452" s="17" t="s">
        <v>35</v>
      </c>
      <c r="R452" t="str">
        <f t="shared" si="43"/>
        <v>Racalmas Challenger CupGroup StageBence ForgacsSzabolcs Ilyes</v>
      </c>
      <c r="V452">
        <f t="shared" si="44"/>
        <v>0</v>
      </c>
      <c r="X452">
        <f t="shared" si="45"/>
        <v>0</v>
      </c>
      <c r="Y452">
        <f t="shared" si="42"/>
        <v>1</v>
      </c>
      <c r="AA452">
        <f t="shared" si="46"/>
        <v>0</v>
      </c>
      <c r="AB452">
        <f t="shared" si="47"/>
        <v>0</v>
      </c>
    </row>
    <row r="453" spans="1:28" x14ac:dyDescent="0.35">
      <c r="A453" s="15">
        <v>44296</v>
      </c>
      <c r="B453" s="16" t="s">
        <v>18</v>
      </c>
      <c r="C453" s="16" t="s">
        <v>25</v>
      </c>
      <c r="D453" s="16" t="s">
        <v>5</v>
      </c>
      <c r="E453" s="16" t="s">
        <v>57</v>
      </c>
      <c r="F453" s="16" t="s">
        <v>4</v>
      </c>
      <c r="G453" s="16" t="s">
        <v>52</v>
      </c>
      <c r="H453" s="16">
        <v>3</v>
      </c>
      <c r="I453" s="16">
        <v>7</v>
      </c>
      <c r="J453" s="16" t="s">
        <v>82</v>
      </c>
      <c r="K453" s="16" t="s">
        <v>90</v>
      </c>
      <c r="L453" s="16" t="s">
        <v>12</v>
      </c>
      <c r="M453" s="16">
        <v>2</v>
      </c>
      <c r="N453" s="16" t="s">
        <v>12</v>
      </c>
      <c r="O453" s="17" t="s">
        <v>35</v>
      </c>
      <c r="R453" t="str">
        <f t="shared" si="43"/>
        <v>Racalmas Challenger CupGroup StageBence ForgacsSzabolcs Ilyes</v>
      </c>
      <c r="V453">
        <f t="shared" si="44"/>
        <v>1</v>
      </c>
      <c r="X453">
        <f t="shared" si="45"/>
        <v>0</v>
      </c>
      <c r="Y453">
        <f t="shared" si="42"/>
        <v>0</v>
      </c>
      <c r="AA453">
        <f t="shared" si="46"/>
        <v>1</v>
      </c>
      <c r="AB453">
        <f t="shared" si="47"/>
        <v>0</v>
      </c>
    </row>
    <row r="454" spans="1:28" x14ac:dyDescent="0.35">
      <c r="A454" s="15">
        <v>44296</v>
      </c>
      <c r="B454" s="16" t="s">
        <v>18</v>
      </c>
      <c r="C454" s="16" t="s">
        <v>25</v>
      </c>
      <c r="D454" s="16" t="s">
        <v>5</v>
      </c>
      <c r="E454" s="16" t="s">
        <v>57</v>
      </c>
      <c r="F454" s="16" t="s">
        <v>4</v>
      </c>
      <c r="G454" s="16" t="s">
        <v>52</v>
      </c>
      <c r="H454" s="16">
        <v>3</v>
      </c>
      <c r="I454" s="16">
        <v>8</v>
      </c>
      <c r="J454" s="16" t="s">
        <v>82</v>
      </c>
      <c r="K454" s="16" t="s">
        <v>90</v>
      </c>
      <c r="L454" s="16" t="s">
        <v>12</v>
      </c>
      <c r="M454" s="16">
        <v>1</v>
      </c>
      <c r="N454" s="16" t="s">
        <v>11</v>
      </c>
      <c r="O454" s="17" t="s">
        <v>35</v>
      </c>
      <c r="R454" t="str">
        <f t="shared" si="43"/>
        <v>Racalmas Challenger CupGroup StageBence ForgacsSzabolcs Ilyes</v>
      </c>
      <c r="V454">
        <f t="shared" si="44"/>
        <v>0</v>
      </c>
      <c r="X454">
        <f t="shared" si="45"/>
        <v>0</v>
      </c>
      <c r="Y454">
        <f t="shared" si="42"/>
        <v>1</v>
      </c>
      <c r="AA454">
        <f t="shared" si="46"/>
        <v>0</v>
      </c>
      <c r="AB454">
        <f t="shared" si="47"/>
        <v>0</v>
      </c>
    </row>
    <row r="455" spans="1:28" x14ac:dyDescent="0.35">
      <c r="A455" s="15">
        <v>44296</v>
      </c>
      <c r="B455" s="16" t="s">
        <v>18</v>
      </c>
      <c r="C455" s="16" t="s">
        <v>25</v>
      </c>
      <c r="D455" s="16" t="s">
        <v>5</v>
      </c>
      <c r="E455" s="16" t="s">
        <v>57</v>
      </c>
      <c r="F455" s="16" t="s">
        <v>4</v>
      </c>
      <c r="G455" s="16" t="s">
        <v>52</v>
      </c>
      <c r="H455" s="16">
        <v>3</v>
      </c>
      <c r="I455" s="16">
        <v>9</v>
      </c>
      <c r="J455" s="16" t="s">
        <v>82</v>
      </c>
      <c r="K455" s="16" t="s">
        <v>90</v>
      </c>
      <c r="L455" s="16" t="s">
        <v>12</v>
      </c>
      <c r="M455" s="16">
        <v>2</v>
      </c>
      <c r="N455" s="16" t="s">
        <v>40</v>
      </c>
      <c r="O455" s="17" t="s">
        <v>40</v>
      </c>
      <c r="R455" t="str">
        <f t="shared" si="43"/>
        <v>Racalmas Challenger CupGroup StageBence ForgacsSzabolcs Ilyes</v>
      </c>
      <c r="V455">
        <f t="shared" si="44"/>
        <v>0</v>
      </c>
      <c r="X455">
        <f t="shared" si="45"/>
        <v>0</v>
      </c>
      <c r="Y455">
        <f t="shared" si="42"/>
        <v>0</v>
      </c>
      <c r="AA455">
        <f t="shared" si="46"/>
        <v>0</v>
      </c>
      <c r="AB455">
        <f t="shared" si="47"/>
        <v>0</v>
      </c>
    </row>
    <row r="456" spans="1:28" x14ac:dyDescent="0.35">
      <c r="A456" s="15">
        <v>44296</v>
      </c>
      <c r="B456" s="16" t="s">
        <v>18</v>
      </c>
      <c r="C456" s="16" t="s">
        <v>25</v>
      </c>
      <c r="D456" s="16" t="s">
        <v>5</v>
      </c>
      <c r="E456" s="16" t="s">
        <v>57</v>
      </c>
      <c r="F456" s="16" t="s">
        <v>4</v>
      </c>
      <c r="G456" s="16" t="s">
        <v>52</v>
      </c>
      <c r="H456" s="16">
        <v>3</v>
      </c>
      <c r="I456" s="16">
        <v>10</v>
      </c>
      <c r="J456" s="16" t="s">
        <v>82</v>
      </c>
      <c r="K456" s="16" t="s">
        <v>90</v>
      </c>
      <c r="L456" s="16" t="s">
        <v>12</v>
      </c>
      <c r="M456" s="16">
        <v>2</v>
      </c>
      <c r="N456" s="16" t="s">
        <v>11</v>
      </c>
      <c r="O456" s="17" t="s">
        <v>35</v>
      </c>
      <c r="R456" t="str">
        <f t="shared" si="43"/>
        <v>Racalmas Challenger CupGroup StageBence ForgacsSzabolcs Ilyes</v>
      </c>
      <c r="V456">
        <f t="shared" si="44"/>
        <v>0</v>
      </c>
      <c r="X456">
        <f t="shared" si="45"/>
        <v>0</v>
      </c>
      <c r="Y456">
        <f t="shared" si="42"/>
        <v>0</v>
      </c>
      <c r="AA456">
        <f t="shared" si="46"/>
        <v>0</v>
      </c>
      <c r="AB456">
        <f t="shared" si="47"/>
        <v>1</v>
      </c>
    </row>
    <row r="457" spans="1:28" x14ac:dyDescent="0.35">
      <c r="A457" s="15">
        <v>44296</v>
      </c>
      <c r="B457" s="16" t="s">
        <v>18</v>
      </c>
      <c r="C457" s="16" t="s">
        <v>25</v>
      </c>
      <c r="D457" s="16" t="s">
        <v>5</v>
      </c>
      <c r="E457" s="16" t="s">
        <v>57</v>
      </c>
      <c r="F457" s="16" t="s">
        <v>4</v>
      </c>
      <c r="G457" s="16" t="s">
        <v>52</v>
      </c>
      <c r="H457" s="16">
        <v>3</v>
      </c>
      <c r="I457" s="16">
        <v>11</v>
      </c>
      <c r="J457" s="16" t="s">
        <v>82</v>
      </c>
      <c r="K457" s="16" t="s">
        <v>90</v>
      </c>
      <c r="L457" s="16" t="s">
        <v>11</v>
      </c>
      <c r="M457" s="16">
        <v>2</v>
      </c>
      <c r="N457" s="16" t="s">
        <v>12</v>
      </c>
      <c r="O457" s="17" t="s">
        <v>35</v>
      </c>
      <c r="R457" t="str">
        <f t="shared" si="43"/>
        <v>Racalmas Challenger CupGroup StageBence ForgacsSzabolcs Ilyes</v>
      </c>
      <c r="V457">
        <f t="shared" si="44"/>
        <v>0</v>
      </c>
      <c r="X457">
        <f t="shared" si="45"/>
        <v>0</v>
      </c>
      <c r="Y457">
        <f t="shared" si="42"/>
        <v>0</v>
      </c>
      <c r="AA457">
        <f t="shared" si="46"/>
        <v>0</v>
      </c>
      <c r="AB457">
        <f t="shared" si="47"/>
        <v>1</v>
      </c>
    </row>
    <row r="458" spans="1:28" x14ac:dyDescent="0.35">
      <c r="A458" s="15">
        <v>44296</v>
      </c>
      <c r="B458" s="16" t="s">
        <v>18</v>
      </c>
      <c r="C458" s="16" t="s">
        <v>25</v>
      </c>
      <c r="D458" s="16" t="s">
        <v>5</v>
      </c>
      <c r="E458" s="16" t="s">
        <v>57</v>
      </c>
      <c r="F458" s="16" t="s">
        <v>4</v>
      </c>
      <c r="G458" s="16" t="s">
        <v>52</v>
      </c>
      <c r="H458" s="16">
        <v>3</v>
      </c>
      <c r="I458" s="16">
        <v>12</v>
      </c>
      <c r="J458" s="16" t="s">
        <v>82</v>
      </c>
      <c r="K458" s="16" t="s">
        <v>90</v>
      </c>
      <c r="L458" s="16" t="s">
        <v>11</v>
      </c>
      <c r="M458" s="16">
        <v>1</v>
      </c>
      <c r="N458" s="16" t="s">
        <v>11</v>
      </c>
      <c r="O458" s="17" t="s">
        <v>35</v>
      </c>
      <c r="R458" t="str">
        <f t="shared" si="43"/>
        <v>Racalmas Challenger CupGroup StageBence ForgacsSzabolcs Ilyes</v>
      </c>
      <c r="V458">
        <f t="shared" si="44"/>
        <v>1</v>
      </c>
      <c r="X458">
        <f t="shared" si="45"/>
        <v>1</v>
      </c>
      <c r="Y458">
        <f t="shared" si="42"/>
        <v>0</v>
      </c>
      <c r="AA458">
        <f t="shared" si="46"/>
        <v>0</v>
      </c>
      <c r="AB458">
        <f t="shared" si="47"/>
        <v>0</v>
      </c>
    </row>
    <row r="459" spans="1:28" x14ac:dyDescent="0.35">
      <c r="A459" s="15">
        <v>44296</v>
      </c>
      <c r="B459" s="16" t="s">
        <v>18</v>
      </c>
      <c r="C459" s="16" t="s">
        <v>25</v>
      </c>
      <c r="D459" s="16" t="s">
        <v>5</v>
      </c>
      <c r="E459" s="16" t="s">
        <v>57</v>
      </c>
      <c r="F459" s="16" t="s">
        <v>4</v>
      </c>
      <c r="G459" s="16" t="s">
        <v>52</v>
      </c>
      <c r="H459" s="16">
        <v>3</v>
      </c>
      <c r="I459" s="16">
        <v>13</v>
      </c>
      <c r="J459" s="16" t="s">
        <v>82</v>
      </c>
      <c r="K459" s="16" t="s">
        <v>90</v>
      </c>
      <c r="L459" s="16" t="s">
        <v>11</v>
      </c>
      <c r="M459" s="16" t="s">
        <v>39</v>
      </c>
      <c r="N459" s="16" t="s">
        <v>12</v>
      </c>
      <c r="O459" s="17" t="s">
        <v>33</v>
      </c>
      <c r="R459" t="str">
        <f t="shared" si="43"/>
        <v>Racalmas Challenger CupGroup StageBence ForgacsSzabolcs Ilyes</v>
      </c>
      <c r="V459">
        <f t="shared" si="44"/>
        <v>0</v>
      </c>
      <c r="X459">
        <f t="shared" si="45"/>
        <v>0</v>
      </c>
      <c r="Y459">
        <f t="shared" si="42"/>
        <v>0</v>
      </c>
      <c r="AA459">
        <f t="shared" si="46"/>
        <v>0</v>
      </c>
      <c r="AB459">
        <f t="shared" si="47"/>
        <v>0</v>
      </c>
    </row>
    <row r="460" spans="1:28" x14ac:dyDescent="0.35">
      <c r="A460" s="15">
        <v>44296</v>
      </c>
      <c r="B460" s="16" t="s">
        <v>18</v>
      </c>
      <c r="C460" s="16" t="s">
        <v>25</v>
      </c>
      <c r="D460" s="16" t="s">
        <v>5</v>
      </c>
      <c r="E460" s="16" t="s">
        <v>57</v>
      </c>
      <c r="F460" s="16" t="s">
        <v>4</v>
      </c>
      <c r="G460" s="16" t="s">
        <v>52</v>
      </c>
      <c r="H460" s="16">
        <v>3</v>
      </c>
      <c r="I460" s="16">
        <v>14</v>
      </c>
      <c r="J460" s="16" t="s">
        <v>82</v>
      </c>
      <c r="K460" s="16" t="s">
        <v>90</v>
      </c>
      <c r="L460" s="16" t="s">
        <v>11</v>
      </c>
      <c r="M460" s="16">
        <v>1</v>
      </c>
      <c r="N460" s="16" t="s">
        <v>12</v>
      </c>
      <c r="O460" s="17" t="s">
        <v>35</v>
      </c>
      <c r="R460" t="str">
        <f t="shared" si="43"/>
        <v>Racalmas Challenger CupGroup StageBence ForgacsSzabolcs Ilyes</v>
      </c>
      <c r="V460">
        <f t="shared" si="44"/>
        <v>0</v>
      </c>
      <c r="X460">
        <f t="shared" si="45"/>
        <v>0</v>
      </c>
      <c r="Y460">
        <f t="shared" si="42"/>
        <v>1</v>
      </c>
      <c r="AA460">
        <f t="shared" si="46"/>
        <v>0</v>
      </c>
      <c r="AB460">
        <f t="shared" si="47"/>
        <v>0</v>
      </c>
    </row>
    <row r="461" spans="1:28" x14ac:dyDescent="0.35">
      <c r="A461" s="15">
        <v>44296</v>
      </c>
      <c r="B461" s="16" t="s">
        <v>18</v>
      </c>
      <c r="C461" s="16" t="s">
        <v>25</v>
      </c>
      <c r="D461" s="16" t="s">
        <v>5</v>
      </c>
      <c r="E461" s="16" t="s">
        <v>57</v>
      </c>
      <c r="F461" s="16" t="s">
        <v>4</v>
      </c>
      <c r="G461" s="16" t="s">
        <v>52</v>
      </c>
      <c r="H461" s="16">
        <v>3</v>
      </c>
      <c r="I461" s="16">
        <v>15</v>
      </c>
      <c r="J461" s="16" t="s">
        <v>82</v>
      </c>
      <c r="K461" s="16" t="s">
        <v>90</v>
      </c>
      <c r="L461" s="16" t="s">
        <v>12</v>
      </c>
      <c r="M461" s="16">
        <v>1</v>
      </c>
      <c r="N461" s="16" t="s">
        <v>11</v>
      </c>
      <c r="O461" s="17" t="s">
        <v>34</v>
      </c>
      <c r="R461" t="str">
        <f t="shared" si="43"/>
        <v>Racalmas Challenger CupGroup StageBence ForgacsSzabolcs Ilyes</v>
      </c>
      <c r="V461">
        <f t="shared" si="44"/>
        <v>0</v>
      </c>
      <c r="X461">
        <f t="shared" si="45"/>
        <v>0</v>
      </c>
      <c r="Y461">
        <f t="shared" si="42"/>
        <v>1</v>
      </c>
      <c r="AA461">
        <f t="shared" si="46"/>
        <v>0</v>
      </c>
      <c r="AB461">
        <f t="shared" si="47"/>
        <v>0</v>
      </c>
    </row>
    <row r="462" spans="1:28" x14ac:dyDescent="0.35">
      <c r="A462" s="15">
        <v>44296</v>
      </c>
      <c r="B462" s="16" t="s">
        <v>18</v>
      </c>
      <c r="C462" s="16" t="s">
        <v>25</v>
      </c>
      <c r="D462" s="16" t="s">
        <v>5</v>
      </c>
      <c r="E462" s="16" t="s">
        <v>57</v>
      </c>
      <c r="F462" s="16" t="s">
        <v>4</v>
      </c>
      <c r="G462" s="16" t="s">
        <v>52</v>
      </c>
      <c r="H462" s="16">
        <v>3</v>
      </c>
      <c r="I462" s="16">
        <v>16</v>
      </c>
      <c r="J462" s="16" t="s">
        <v>82</v>
      </c>
      <c r="K462" s="16" t="s">
        <v>90</v>
      </c>
      <c r="L462" s="16" t="s">
        <v>12</v>
      </c>
      <c r="M462" s="16">
        <v>2</v>
      </c>
      <c r="N462" s="16" t="s">
        <v>11</v>
      </c>
      <c r="O462" s="17" t="s">
        <v>34</v>
      </c>
      <c r="R462" t="str">
        <f t="shared" si="43"/>
        <v>Racalmas Challenger CupGroup StageBence ForgacsSzabolcs Ilyes</v>
      </c>
      <c r="V462">
        <f t="shared" si="44"/>
        <v>0</v>
      </c>
      <c r="X462">
        <f t="shared" si="45"/>
        <v>0</v>
      </c>
      <c r="Y462">
        <f t="shared" si="42"/>
        <v>0</v>
      </c>
      <c r="AA462">
        <f t="shared" si="46"/>
        <v>0</v>
      </c>
      <c r="AB462">
        <f t="shared" si="47"/>
        <v>1</v>
      </c>
    </row>
    <row r="463" spans="1:28" x14ac:dyDescent="0.35">
      <c r="A463" s="15">
        <v>44296</v>
      </c>
      <c r="B463" s="16" t="s">
        <v>18</v>
      </c>
      <c r="C463" s="16" t="s">
        <v>25</v>
      </c>
      <c r="D463" s="16" t="s">
        <v>5</v>
      </c>
      <c r="E463" s="16" t="s">
        <v>57</v>
      </c>
      <c r="F463" s="16" t="s">
        <v>4</v>
      </c>
      <c r="G463" s="16" t="s">
        <v>52</v>
      </c>
      <c r="H463" s="16">
        <v>3</v>
      </c>
      <c r="I463" s="16">
        <v>17</v>
      </c>
      <c r="J463" s="16" t="s">
        <v>82</v>
      </c>
      <c r="K463" s="16" t="s">
        <v>90</v>
      </c>
      <c r="L463" s="16" t="s">
        <v>12</v>
      </c>
      <c r="M463" s="16">
        <v>1</v>
      </c>
      <c r="N463" s="16" t="s">
        <v>40</v>
      </c>
      <c r="O463" s="17" t="s">
        <v>40</v>
      </c>
      <c r="R463" t="str">
        <f t="shared" si="43"/>
        <v>Racalmas Challenger CupGroup StageBence ForgacsSzabolcs Ilyes</v>
      </c>
      <c r="V463">
        <f t="shared" si="44"/>
        <v>0</v>
      </c>
      <c r="X463">
        <f t="shared" si="45"/>
        <v>0</v>
      </c>
      <c r="Y463">
        <f t="shared" si="42"/>
        <v>0</v>
      </c>
      <c r="AA463">
        <f t="shared" si="46"/>
        <v>0</v>
      </c>
      <c r="AB463">
        <f t="shared" si="47"/>
        <v>0</v>
      </c>
    </row>
    <row r="464" spans="1:28" x14ac:dyDescent="0.35">
      <c r="A464" s="15">
        <v>44296</v>
      </c>
      <c r="B464" s="16" t="s">
        <v>18</v>
      </c>
      <c r="C464" s="16" t="s">
        <v>25</v>
      </c>
      <c r="D464" s="16" t="s">
        <v>5</v>
      </c>
      <c r="E464" s="16" t="s">
        <v>57</v>
      </c>
      <c r="F464" s="16" t="s">
        <v>4</v>
      </c>
      <c r="G464" s="16" t="s">
        <v>52</v>
      </c>
      <c r="H464" s="16">
        <v>3</v>
      </c>
      <c r="I464" s="16">
        <v>18</v>
      </c>
      <c r="J464" s="16" t="s">
        <v>82</v>
      </c>
      <c r="K464" s="16" t="s">
        <v>90</v>
      </c>
      <c r="L464" s="16" t="s">
        <v>12</v>
      </c>
      <c r="M464" s="16">
        <v>1</v>
      </c>
      <c r="N464" s="16" t="s">
        <v>12</v>
      </c>
      <c r="O464" s="17" t="s">
        <v>35</v>
      </c>
      <c r="R464" t="str">
        <f t="shared" si="43"/>
        <v>Racalmas Challenger CupGroup StageBence ForgacsSzabolcs Ilyes</v>
      </c>
      <c r="V464">
        <f t="shared" si="44"/>
        <v>1</v>
      </c>
      <c r="X464">
        <f t="shared" si="45"/>
        <v>1</v>
      </c>
      <c r="Y464">
        <f t="shared" si="42"/>
        <v>0</v>
      </c>
      <c r="AA464">
        <f t="shared" si="46"/>
        <v>0</v>
      </c>
      <c r="AB464">
        <f t="shared" si="47"/>
        <v>0</v>
      </c>
    </row>
    <row r="465" spans="1:28" x14ac:dyDescent="0.35">
      <c r="A465" s="15">
        <v>44296</v>
      </c>
      <c r="B465" s="16" t="s">
        <v>18</v>
      </c>
      <c r="C465" s="16" t="s">
        <v>25</v>
      </c>
      <c r="D465" s="16" t="s">
        <v>5</v>
      </c>
      <c r="E465" s="16" t="s">
        <v>57</v>
      </c>
      <c r="F465" s="16" t="s">
        <v>4</v>
      </c>
      <c r="G465" s="16" t="s">
        <v>52</v>
      </c>
      <c r="H465" s="16">
        <v>3</v>
      </c>
      <c r="I465" s="16">
        <v>19</v>
      </c>
      <c r="J465" s="16" t="s">
        <v>82</v>
      </c>
      <c r="K465" s="16" t="s">
        <v>90</v>
      </c>
      <c r="L465" s="16" t="s">
        <v>12</v>
      </c>
      <c r="M465" s="16">
        <v>1</v>
      </c>
      <c r="N465" s="16" t="s">
        <v>12</v>
      </c>
      <c r="O465" s="17" t="s">
        <v>33</v>
      </c>
      <c r="R465" t="str">
        <f t="shared" si="43"/>
        <v>Racalmas Challenger CupGroup StageBence ForgacsSzabolcs Ilyes</v>
      </c>
      <c r="V465">
        <f t="shared" si="44"/>
        <v>1</v>
      </c>
      <c r="X465">
        <f t="shared" si="45"/>
        <v>1</v>
      </c>
      <c r="Y465">
        <f t="shared" si="42"/>
        <v>0</v>
      </c>
      <c r="AA465">
        <f t="shared" si="46"/>
        <v>0</v>
      </c>
      <c r="AB465">
        <f t="shared" si="47"/>
        <v>0</v>
      </c>
    </row>
    <row r="466" spans="1:28" x14ac:dyDescent="0.35">
      <c r="A466" s="15">
        <v>44296</v>
      </c>
      <c r="B466" s="16" t="s">
        <v>18</v>
      </c>
      <c r="C466" s="16" t="s">
        <v>25</v>
      </c>
      <c r="D466" s="16" t="s">
        <v>5</v>
      </c>
      <c r="E466" s="16" t="s">
        <v>57</v>
      </c>
      <c r="F466" s="16" t="s">
        <v>4</v>
      </c>
      <c r="G466" s="16" t="s">
        <v>52</v>
      </c>
      <c r="H466" s="16">
        <v>3</v>
      </c>
      <c r="I466" s="16">
        <v>20</v>
      </c>
      <c r="J466" s="16" t="s">
        <v>82</v>
      </c>
      <c r="K466" s="16" t="s">
        <v>90</v>
      </c>
      <c r="L466" s="16" t="s">
        <v>11</v>
      </c>
      <c r="M466" s="16">
        <v>2</v>
      </c>
      <c r="N466" s="16" t="s">
        <v>11</v>
      </c>
      <c r="O466" s="17" t="s">
        <v>35</v>
      </c>
      <c r="R466" t="str">
        <f t="shared" si="43"/>
        <v>Racalmas Challenger CupGroup StageBence ForgacsSzabolcs Ilyes</v>
      </c>
      <c r="V466">
        <f t="shared" si="44"/>
        <v>1</v>
      </c>
      <c r="X466">
        <f t="shared" si="45"/>
        <v>0</v>
      </c>
      <c r="Y466">
        <f t="shared" si="42"/>
        <v>0</v>
      </c>
      <c r="AA466">
        <f t="shared" si="46"/>
        <v>1</v>
      </c>
      <c r="AB466">
        <f t="shared" si="47"/>
        <v>0</v>
      </c>
    </row>
    <row r="467" spans="1:28" x14ac:dyDescent="0.35">
      <c r="A467" s="15">
        <v>44296</v>
      </c>
      <c r="B467" s="16" t="s">
        <v>18</v>
      </c>
      <c r="C467" s="16" t="s">
        <v>25</v>
      </c>
      <c r="D467" s="16" t="s">
        <v>5</v>
      </c>
      <c r="E467" s="16" t="s">
        <v>57</v>
      </c>
      <c r="F467" s="16" t="s">
        <v>4</v>
      </c>
      <c r="G467" s="16" t="s">
        <v>52</v>
      </c>
      <c r="H467" s="16">
        <v>3</v>
      </c>
      <c r="I467" s="16">
        <v>21</v>
      </c>
      <c r="J467" s="16" t="s">
        <v>82</v>
      </c>
      <c r="K467" s="16" t="s">
        <v>90</v>
      </c>
      <c r="L467" s="16" t="s">
        <v>11</v>
      </c>
      <c r="M467" s="16">
        <v>2</v>
      </c>
      <c r="N467" s="16" t="s">
        <v>11</v>
      </c>
      <c r="O467" s="17" t="s">
        <v>35</v>
      </c>
      <c r="R467" t="str">
        <f t="shared" si="43"/>
        <v>Racalmas Challenger CupGroup StageBence ForgacsSzabolcs Ilyes</v>
      </c>
      <c r="V467">
        <f t="shared" si="44"/>
        <v>1</v>
      </c>
      <c r="X467">
        <f t="shared" si="45"/>
        <v>0</v>
      </c>
      <c r="Y467">
        <f t="shared" si="42"/>
        <v>0</v>
      </c>
      <c r="AA467">
        <f t="shared" si="46"/>
        <v>1</v>
      </c>
      <c r="AB467">
        <f t="shared" si="47"/>
        <v>0</v>
      </c>
    </row>
    <row r="468" spans="1:28" x14ac:dyDescent="0.35">
      <c r="A468" s="15">
        <v>44296</v>
      </c>
      <c r="B468" s="16" t="s">
        <v>18</v>
      </c>
      <c r="C468" s="16" t="s">
        <v>25</v>
      </c>
      <c r="D468" s="16" t="s">
        <v>5</v>
      </c>
      <c r="E468" s="16" t="s">
        <v>57</v>
      </c>
      <c r="F468" s="16" t="s">
        <v>4</v>
      </c>
      <c r="G468" s="16" t="s">
        <v>52</v>
      </c>
      <c r="H468" s="16">
        <v>3</v>
      </c>
      <c r="I468" s="16">
        <v>22</v>
      </c>
      <c r="J468" s="16" t="s">
        <v>82</v>
      </c>
      <c r="K468" s="16" t="s">
        <v>90</v>
      </c>
      <c r="L468" s="16" t="s">
        <v>11</v>
      </c>
      <c r="M468" s="16">
        <v>2</v>
      </c>
      <c r="N468" s="16" t="s">
        <v>12</v>
      </c>
      <c r="O468" s="17" t="s">
        <v>35</v>
      </c>
      <c r="R468" t="str">
        <f t="shared" si="43"/>
        <v>Racalmas Challenger CupGroup StageBence ForgacsSzabolcs Ilyes</v>
      </c>
      <c r="V468">
        <f t="shared" si="44"/>
        <v>0</v>
      </c>
      <c r="X468">
        <f t="shared" si="45"/>
        <v>0</v>
      </c>
      <c r="Y468">
        <f t="shared" si="42"/>
        <v>0</v>
      </c>
      <c r="AA468">
        <f t="shared" si="46"/>
        <v>0</v>
      </c>
      <c r="AB468">
        <f t="shared" si="47"/>
        <v>1</v>
      </c>
    </row>
    <row r="469" spans="1:28" x14ac:dyDescent="0.35">
      <c r="A469" s="15">
        <v>44296</v>
      </c>
      <c r="B469" s="16" t="s">
        <v>18</v>
      </c>
      <c r="C469" s="16" t="s">
        <v>25</v>
      </c>
      <c r="D469" s="16" t="s">
        <v>5</v>
      </c>
      <c r="E469" s="16" t="s">
        <v>57</v>
      </c>
      <c r="F469" s="16" t="s">
        <v>4</v>
      </c>
      <c r="G469" s="16" t="s">
        <v>52</v>
      </c>
      <c r="H469" s="16">
        <v>3</v>
      </c>
      <c r="I469" s="16">
        <v>23</v>
      </c>
      <c r="J469" s="16" t="s">
        <v>82</v>
      </c>
      <c r="K469" s="16" t="s">
        <v>90</v>
      </c>
      <c r="L469" s="16" t="s">
        <v>11</v>
      </c>
      <c r="M469" s="16">
        <v>1</v>
      </c>
      <c r="N469" s="16" t="s">
        <v>11</v>
      </c>
      <c r="O469" s="17" t="s">
        <v>35</v>
      </c>
      <c r="R469" t="str">
        <f t="shared" si="43"/>
        <v>Racalmas Challenger CupGroup StageBence ForgacsSzabolcs Ilyes</v>
      </c>
      <c r="V469">
        <f t="shared" si="44"/>
        <v>1</v>
      </c>
      <c r="X469">
        <f t="shared" si="45"/>
        <v>1</v>
      </c>
      <c r="Y469">
        <f t="shared" si="42"/>
        <v>0</v>
      </c>
      <c r="AA469">
        <f t="shared" si="46"/>
        <v>0</v>
      </c>
      <c r="AB469">
        <f t="shared" si="47"/>
        <v>0</v>
      </c>
    </row>
    <row r="470" spans="1:28" x14ac:dyDescent="0.35">
      <c r="A470" s="15">
        <v>44297</v>
      </c>
      <c r="B470" s="16" t="s">
        <v>18</v>
      </c>
      <c r="C470" s="16" t="s">
        <v>25</v>
      </c>
      <c r="D470" s="16" t="s">
        <v>5</v>
      </c>
      <c r="E470" s="16" t="s">
        <v>57</v>
      </c>
      <c r="F470" s="16" t="s">
        <v>4</v>
      </c>
      <c r="G470" s="16" t="s">
        <v>52</v>
      </c>
      <c r="H470" s="16">
        <v>1</v>
      </c>
      <c r="I470" s="16">
        <v>1</v>
      </c>
      <c r="J470" s="16" t="s">
        <v>78</v>
      </c>
      <c r="K470" s="16" t="s">
        <v>84</v>
      </c>
      <c r="L470" s="16" t="s">
        <v>11</v>
      </c>
      <c r="M470" s="16">
        <v>2</v>
      </c>
      <c r="N470" s="16" t="s">
        <v>12</v>
      </c>
      <c r="O470" s="17" t="s">
        <v>33</v>
      </c>
      <c r="R470" t="str">
        <f t="shared" si="43"/>
        <v>Racalmas Challenger CupGroup StageAdam BlazsovicsBarna Kovacsfi</v>
      </c>
      <c r="V470">
        <f t="shared" si="44"/>
        <v>0</v>
      </c>
      <c r="X470">
        <f t="shared" si="45"/>
        <v>0</v>
      </c>
      <c r="Y470">
        <f t="shared" si="42"/>
        <v>0</v>
      </c>
      <c r="AA470">
        <f t="shared" si="46"/>
        <v>0</v>
      </c>
      <c r="AB470">
        <f t="shared" si="47"/>
        <v>1</v>
      </c>
    </row>
    <row r="471" spans="1:28" x14ac:dyDescent="0.35">
      <c r="A471" s="15">
        <v>44297</v>
      </c>
      <c r="B471" s="16" t="s">
        <v>18</v>
      </c>
      <c r="C471" s="16" t="s">
        <v>25</v>
      </c>
      <c r="D471" s="16" t="s">
        <v>5</v>
      </c>
      <c r="E471" s="16" t="s">
        <v>57</v>
      </c>
      <c r="F471" s="16" t="s">
        <v>4</v>
      </c>
      <c r="G471" s="16" t="s">
        <v>52</v>
      </c>
      <c r="H471" s="16">
        <v>1</v>
      </c>
      <c r="I471" s="16">
        <v>2</v>
      </c>
      <c r="J471" s="16" t="s">
        <v>78</v>
      </c>
      <c r="K471" s="16" t="s">
        <v>84</v>
      </c>
      <c r="L471" s="16" t="s">
        <v>11</v>
      </c>
      <c r="M471" s="16">
        <v>1</v>
      </c>
      <c r="N471" s="16" t="s">
        <v>12</v>
      </c>
      <c r="O471" s="17" t="s">
        <v>33</v>
      </c>
      <c r="R471" t="str">
        <f t="shared" si="43"/>
        <v>Racalmas Challenger CupGroup StageAdam BlazsovicsBarna Kovacsfi</v>
      </c>
      <c r="V471">
        <f t="shared" si="44"/>
        <v>0</v>
      </c>
      <c r="X471">
        <f t="shared" si="45"/>
        <v>0</v>
      </c>
      <c r="Y471">
        <f t="shared" si="42"/>
        <v>1</v>
      </c>
      <c r="AA471">
        <f t="shared" si="46"/>
        <v>0</v>
      </c>
      <c r="AB471">
        <f t="shared" si="47"/>
        <v>0</v>
      </c>
    </row>
    <row r="472" spans="1:28" x14ac:dyDescent="0.35">
      <c r="A472" s="15">
        <v>44297</v>
      </c>
      <c r="B472" s="16" t="s">
        <v>18</v>
      </c>
      <c r="C472" s="16" t="s">
        <v>25</v>
      </c>
      <c r="D472" s="16" t="s">
        <v>5</v>
      </c>
      <c r="E472" s="16" t="s">
        <v>57</v>
      </c>
      <c r="F472" s="16" t="s">
        <v>4</v>
      </c>
      <c r="G472" s="16" t="s">
        <v>52</v>
      </c>
      <c r="H472" s="16">
        <v>1</v>
      </c>
      <c r="I472" s="16">
        <v>3</v>
      </c>
      <c r="J472" s="16" t="s">
        <v>78</v>
      </c>
      <c r="K472" s="16" t="s">
        <v>84</v>
      </c>
      <c r="L472" s="16" t="s">
        <v>11</v>
      </c>
      <c r="M472" s="16">
        <v>1</v>
      </c>
      <c r="N472" s="16" t="s">
        <v>40</v>
      </c>
      <c r="O472" s="17" t="s">
        <v>40</v>
      </c>
      <c r="R472" t="str">
        <f t="shared" si="43"/>
        <v>Racalmas Challenger CupGroup StageAdam BlazsovicsBarna Kovacsfi</v>
      </c>
      <c r="V472">
        <f t="shared" si="44"/>
        <v>0</v>
      </c>
      <c r="X472">
        <f t="shared" si="45"/>
        <v>0</v>
      </c>
      <c r="Y472">
        <f t="shared" si="42"/>
        <v>0</v>
      </c>
      <c r="AA472">
        <f t="shared" si="46"/>
        <v>0</v>
      </c>
      <c r="AB472">
        <f t="shared" si="47"/>
        <v>0</v>
      </c>
    </row>
    <row r="473" spans="1:28" x14ac:dyDescent="0.35">
      <c r="A473" s="15">
        <v>44297</v>
      </c>
      <c r="B473" s="16" t="s">
        <v>18</v>
      </c>
      <c r="C473" s="16" t="s">
        <v>25</v>
      </c>
      <c r="D473" s="16" t="s">
        <v>5</v>
      </c>
      <c r="E473" s="16" t="s">
        <v>57</v>
      </c>
      <c r="F473" s="18" t="s">
        <v>4</v>
      </c>
      <c r="G473" s="16" t="s">
        <v>52</v>
      </c>
      <c r="H473" s="16">
        <v>1</v>
      </c>
      <c r="I473" s="16">
        <v>4</v>
      </c>
      <c r="J473" s="16" t="s">
        <v>78</v>
      </c>
      <c r="K473" s="16" t="s">
        <v>84</v>
      </c>
      <c r="L473" s="16" t="s">
        <v>11</v>
      </c>
      <c r="M473" s="16">
        <v>2</v>
      </c>
      <c r="N473" s="16" t="s">
        <v>11</v>
      </c>
      <c r="O473" s="17" t="s">
        <v>33</v>
      </c>
      <c r="R473" t="str">
        <f t="shared" si="43"/>
        <v>Racalmas Challenger CupGroup StageAdam BlazsovicsBarna Kovacsfi</v>
      </c>
      <c r="V473">
        <f t="shared" si="44"/>
        <v>1</v>
      </c>
      <c r="X473">
        <f t="shared" si="45"/>
        <v>0</v>
      </c>
      <c r="Y473">
        <f t="shared" si="42"/>
        <v>0</v>
      </c>
      <c r="AA473">
        <f t="shared" si="46"/>
        <v>1</v>
      </c>
      <c r="AB473">
        <f t="shared" si="47"/>
        <v>0</v>
      </c>
    </row>
    <row r="474" spans="1:28" x14ac:dyDescent="0.35">
      <c r="A474" s="15">
        <v>44297</v>
      </c>
      <c r="B474" s="16" t="s">
        <v>18</v>
      </c>
      <c r="C474" s="16" t="s">
        <v>25</v>
      </c>
      <c r="D474" s="16" t="s">
        <v>5</v>
      </c>
      <c r="E474" s="16" t="s">
        <v>57</v>
      </c>
      <c r="F474" s="18" t="s">
        <v>4</v>
      </c>
      <c r="G474" s="16" t="s">
        <v>52</v>
      </c>
      <c r="H474" s="16">
        <v>1</v>
      </c>
      <c r="I474" s="16">
        <v>5</v>
      </c>
      <c r="J474" s="16" t="s">
        <v>78</v>
      </c>
      <c r="K474" s="16" t="s">
        <v>84</v>
      </c>
      <c r="L474" s="16" t="s">
        <v>11</v>
      </c>
      <c r="M474" s="16">
        <v>1</v>
      </c>
      <c r="N474" s="16" t="s">
        <v>11</v>
      </c>
      <c r="O474" s="17" t="s">
        <v>34</v>
      </c>
      <c r="R474" t="str">
        <f t="shared" si="43"/>
        <v>Racalmas Challenger CupGroup StageAdam BlazsovicsBarna Kovacsfi</v>
      </c>
      <c r="V474">
        <f t="shared" si="44"/>
        <v>1</v>
      </c>
      <c r="X474">
        <f t="shared" si="45"/>
        <v>1</v>
      </c>
      <c r="Y474">
        <f t="shared" si="42"/>
        <v>0</v>
      </c>
      <c r="AA474">
        <f t="shared" si="46"/>
        <v>0</v>
      </c>
      <c r="AB474">
        <f t="shared" si="47"/>
        <v>0</v>
      </c>
    </row>
    <row r="475" spans="1:28" x14ac:dyDescent="0.35">
      <c r="A475" s="15">
        <v>44297</v>
      </c>
      <c r="B475" s="16" t="s">
        <v>18</v>
      </c>
      <c r="C475" s="16" t="s">
        <v>25</v>
      </c>
      <c r="D475" s="16" t="s">
        <v>5</v>
      </c>
      <c r="E475" s="16" t="s">
        <v>57</v>
      </c>
      <c r="F475" s="18" t="s">
        <v>4</v>
      </c>
      <c r="G475" s="16" t="s">
        <v>52</v>
      </c>
      <c r="H475" s="16">
        <v>1</v>
      </c>
      <c r="I475" s="16">
        <v>6</v>
      </c>
      <c r="J475" s="16" t="s">
        <v>78</v>
      </c>
      <c r="K475" s="16" t="s">
        <v>84</v>
      </c>
      <c r="L475" s="16" t="s">
        <v>12</v>
      </c>
      <c r="M475" s="16">
        <v>2</v>
      </c>
      <c r="N475" s="16" t="s">
        <v>11</v>
      </c>
      <c r="O475" s="17" t="s">
        <v>34</v>
      </c>
      <c r="R475" t="str">
        <f t="shared" si="43"/>
        <v>Racalmas Challenger CupGroup StageAdam BlazsovicsBarna Kovacsfi</v>
      </c>
      <c r="V475">
        <f t="shared" si="44"/>
        <v>0</v>
      </c>
      <c r="X475">
        <f t="shared" si="45"/>
        <v>0</v>
      </c>
      <c r="Y475">
        <f t="shared" si="42"/>
        <v>0</v>
      </c>
      <c r="AA475">
        <f t="shared" si="46"/>
        <v>0</v>
      </c>
      <c r="AB475">
        <f t="shared" si="47"/>
        <v>1</v>
      </c>
    </row>
    <row r="476" spans="1:28" x14ac:dyDescent="0.35">
      <c r="A476" s="15">
        <v>44297</v>
      </c>
      <c r="B476" s="16" t="s">
        <v>18</v>
      </c>
      <c r="C476" s="16" t="s">
        <v>25</v>
      </c>
      <c r="D476" s="16" t="s">
        <v>5</v>
      </c>
      <c r="E476" s="16" t="s">
        <v>57</v>
      </c>
      <c r="F476" s="18" t="s">
        <v>4</v>
      </c>
      <c r="G476" s="16" t="s">
        <v>52</v>
      </c>
      <c r="H476" s="16">
        <v>1</v>
      </c>
      <c r="I476" s="16">
        <v>7</v>
      </c>
      <c r="J476" s="16" t="s">
        <v>78</v>
      </c>
      <c r="K476" s="16" t="s">
        <v>84</v>
      </c>
      <c r="L476" s="16" t="s">
        <v>12</v>
      </c>
      <c r="M476" s="16" t="s">
        <v>39</v>
      </c>
      <c r="N476" s="16" t="s">
        <v>11</v>
      </c>
      <c r="O476" s="17" t="s">
        <v>33</v>
      </c>
      <c r="R476" t="str">
        <f t="shared" si="43"/>
        <v>Racalmas Challenger CupGroup StageAdam BlazsovicsBarna Kovacsfi</v>
      </c>
      <c r="V476">
        <f t="shared" si="44"/>
        <v>0</v>
      </c>
      <c r="X476">
        <f t="shared" si="45"/>
        <v>0</v>
      </c>
      <c r="Y476">
        <f t="shared" si="42"/>
        <v>0</v>
      </c>
      <c r="AA476">
        <f t="shared" si="46"/>
        <v>0</v>
      </c>
      <c r="AB476">
        <f t="shared" si="47"/>
        <v>0</v>
      </c>
    </row>
    <row r="477" spans="1:28" x14ac:dyDescent="0.35">
      <c r="A477" s="15">
        <v>44297</v>
      </c>
      <c r="B477" s="16" t="s">
        <v>18</v>
      </c>
      <c r="C477" s="16" t="s">
        <v>25</v>
      </c>
      <c r="D477" s="16" t="s">
        <v>5</v>
      </c>
      <c r="E477" s="16" t="s">
        <v>57</v>
      </c>
      <c r="F477" s="18" t="s">
        <v>4</v>
      </c>
      <c r="G477" s="16" t="s">
        <v>52</v>
      </c>
      <c r="H477" s="16">
        <v>1</v>
      </c>
      <c r="I477" s="16">
        <v>8</v>
      </c>
      <c r="J477" s="16" t="s">
        <v>78</v>
      </c>
      <c r="K477" s="16" t="s">
        <v>84</v>
      </c>
      <c r="L477" s="16" t="s">
        <v>12</v>
      </c>
      <c r="M477" s="16">
        <v>1</v>
      </c>
      <c r="N477" s="16" t="s">
        <v>12</v>
      </c>
      <c r="O477" s="17" t="s">
        <v>35</v>
      </c>
      <c r="R477" t="str">
        <f t="shared" si="43"/>
        <v>Racalmas Challenger CupGroup StageAdam BlazsovicsBarna Kovacsfi</v>
      </c>
      <c r="V477">
        <f t="shared" si="44"/>
        <v>1</v>
      </c>
      <c r="X477">
        <f t="shared" si="45"/>
        <v>1</v>
      </c>
      <c r="Y477">
        <f t="shared" si="42"/>
        <v>0</v>
      </c>
      <c r="AA477">
        <f t="shared" si="46"/>
        <v>0</v>
      </c>
      <c r="AB477">
        <f t="shared" si="47"/>
        <v>0</v>
      </c>
    </row>
    <row r="478" spans="1:28" x14ac:dyDescent="0.35">
      <c r="A478" s="15">
        <v>44297</v>
      </c>
      <c r="B478" s="16" t="s">
        <v>18</v>
      </c>
      <c r="C478" s="16" t="s">
        <v>25</v>
      </c>
      <c r="D478" s="16" t="s">
        <v>5</v>
      </c>
      <c r="E478" s="16" t="s">
        <v>57</v>
      </c>
      <c r="F478" s="18" t="s">
        <v>4</v>
      </c>
      <c r="G478" s="16" t="s">
        <v>52</v>
      </c>
      <c r="H478" s="16">
        <v>1</v>
      </c>
      <c r="I478" s="16">
        <v>9</v>
      </c>
      <c r="J478" s="16" t="s">
        <v>78</v>
      </c>
      <c r="K478" s="16" t="s">
        <v>84</v>
      </c>
      <c r="L478" s="16" t="s">
        <v>12</v>
      </c>
      <c r="M478" s="16" t="s">
        <v>39</v>
      </c>
      <c r="N478" s="16" t="s">
        <v>11</v>
      </c>
      <c r="O478" s="17" t="s">
        <v>33</v>
      </c>
      <c r="R478" t="str">
        <f t="shared" si="43"/>
        <v>Racalmas Challenger CupGroup StageAdam BlazsovicsBarna Kovacsfi</v>
      </c>
      <c r="V478">
        <f t="shared" si="44"/>
        <v>0</v>
      </c>
      <c r="X478">
        <f t="shared" si="45"/>
        <v>0</v>
      </c>
      <c r="Y478">
        <f t="shared" si="42"/>
        <v>0</v>
      </c>
      <c r="AA478">
        <f t="shared" si="46"/>
        <v>0</v>
      </c>
      <c r="AB478">
        <f t="shared" si="47"/>
        <v>0</v>
      </c>
    </row>
    <row r="479" spans="1:28" x14ac:dyDescent="0.35">
      <c r="A479" s="15">
        <v>44297</v>
      </c>
      <c r="B479" s="16" t="s">
        <v>18</v>
      </c>
      <c r="C479" s="16" t="s">
        <v>25</v>
      </c>
      <c r="D479" s="16" t="s">
        <v>5</v>
      </c>
      <c r="E479" s="16" t="s">
        <v>57</v>
      </c>
      <c r="F479" s="18" t="s">
        <v>4</v>
      </c>
      <c r="G479" s="16" t="s">
        <v>52</v>
      </c>
      <c r="H479" s="16">
        <v>1</v>
      </c>
      <c r="I479" s="16">
        <v>10</v>
      </c>
      <c r="J479" s="16" t="s">
        <v>78</v>
      </c>
      <c r="K479" s="16" t="s">
        <v>84</v>
      </c>
      <c r="L479" s="16" t="s">
        <v>11</v>
      </c>
      <c r="M479" s="16">
        <v>1</v>
      </c>
      <c r="N479" s="16" t="s">
        <v>11</v>
      </c>
      <c r="O479" s="17" t="s">
        <v>34</v>
      </c>
      <c r="R479" t="str">
        <f t="shared" si="43"/>
        <v>Racalmas Challenger CupGroup StageAdam BlazsovicsBarna Kovacsfi</v>
      </c>
      <c r="V479">
        <f t="shared" si="44"/>
        <v>1</v>
      </c>
      <c r="X479">
        <f t="shared" si="45"/>
        <v>1</v>
      </c>
      <c r="Y479">
        <f t="shared" si="42"/>
        <v>0</v>
      </c>
      <c r="AA479">
        <f t="shared" si="46"/>
        <v>0</v>
      </c>
      <c r="AB479">
        <f t="shared" si="47"/>
        <v>0</v>
      </c>
    </row>
    <row r="480" spans="1:28" x14ac:dyDescent="0.35">
      <c r="A480" s="15">
        <v>44297</v>
      </c>
      <c r="B480" s="16" t="s">
        <v>18</v>
      </c>
      <c r="C480" s="16" t="s">
        <v>25</v>
      </c>
      <c r="D480" s="16" t="s">
        <v>5</v>
      </c>
      <c r="E480" s="16" t="s">
        <v>57</v>
      </c>
      <c r="F480" s="18" t="s">
        <v>4</v>
      </c>
      <c r="G480" s="16" t="s">
        <v>52</v>
      </c>
      <c r="H480" s="16">
        <v>1</v>
      </c>
      <c r="I480" s="16">
        <v>11</v>
      </c>
      <c r="J480" s="16" t="s">
        <v>78</v>
      </c>
      <c r="K480" s="16" t="s">
        <v>84</v>
      </c>
      <c r="L480" s="16" t="s">
        <v>11</v>
      </c>
      <c r="M480" s="16">
        <v>1</v>
      </c>
      <c r="N480" s="16" t="s">
        <v>11</v>
      </c>
      <c r="O480" s="17" t="s">
        <v>34</v>
      </c>
      <c r="R480" t="str">
        <f t="shared" si="43"/>
        <v>Racalmas Challenger CupGroup StageAdam BlazsovicsBarna Kovacsfi</v>
      </c>
      <c r="V480">
        <f t="shared" si="44"/>
        <v>1</v>
      </c>
      <c r="X480">
        <f t="shared" si="45"/>
        <v>1</v>
      </c>
      <c r="Y480">
        <f t="shared" si="42"/>
        <v>0</v>
      </c>
      <c r="AA480">
        <f t="shared" si="46"/>
        <v>0</v>
      </c>
      <c r="AB480">
        <f t="shared" si="47"/>
        <v>0</v>
      </c>
    </row>
    <row r="481" spans="1:28" x14ac:dyDescent="0.35">
      <c r="A481" s="15">
        <v>44297</v>
      </c>
      <c r="B481" s="16" t="s">
        <v>18</v>
      </c>
      <c r="C481" s="16" t="s">
        <v>25</v>
      </c>
      <c r="D481" s="16" t="s">
        <v>5</v>
      </c>
      <c r="E481" s="16" t="s">
        <v>57</v>
      </c>
      <c r="F481" s="18" t="s">
        <v>4</v>
      </c>
      <c r="G481" s="16" t="s">
        <v>52</v>
      </c>
      <c r="H481" s="16">
        <v>1</v>
      </c>
      <c r="I481" s="16">
        <v>12</v>
      </c>
      <c r="J481" s="16" t="s">
        <v>78</v>
      </c>
      <c r="K481" s="16" t="s">
        <v>84</v>
      </c>
      <c r="L481" s="16" t="s">
        <v>11</v>
      </c>
      <c r="M481" s="16">
        <v>1</v>
      </c>
      <c r="N481" s="16" t="s">
        <v>11</v>
      </c>
      <c r="O481" s="17" t="s">
        <v>33</v>
      </c>
      <c r="R481" t="str">
        <f t="shared" si="43"/>
        <v>Racalmas Challenger CupGroup StageAdam BlazsovicsBarna Kovacsfi</v>
      </c>
      <c r="V481">
        <f t="shared" si="44"/>
        <v>1</v>
      </c>
      <c r="X481">
        <f t="shared" si="45"/>
        <v>1</v>
      </c>
      <c r="Y481">
        <f t="shared" si="42"/>
        <v>0</v>
      </c>
      <c r="AA481">
        <f t="shared" si="46"/>
        <v>0</v>
      </c>
      <c r="AB481">
        <f t="shared" si="47"/>
        <v>0</v>
      </c>
    </row>
    <row r="482" spans="1:28" x14ac:dyDescent="0.35">
      <c r="A482" s="15">
        <v>44297</v>
      </c>
      <c r="B482" s="16" t="s">
        <v>18</v>
      </c>
      <c r="C482" s="16" t="s">
        <v>25</v>
      </c>
      <c r="D482" s="16" t="s">
        <v>5</v>
      </c>
      <c r="E482" s="16" t="s">
        <v>57</v>
      </c>
      <c r="F482" s="18" t="s">
        <v>4</v>
      </c>
      <c r="G482" s="16" t="s">
        <v>52</v>
      </c>
      <c r="H482" s="16">
        <v>1</v>
      </c>
      <c r="I482" s="16">
        <v>13</v>
      </c>
      <c r="J482" s="16" t="s">
        <v>78</v>
      </c>
      <c r="K482" s="16" t="s">
        <v>84</v>
      </c>
      <c r="L482" s="16" t="s">
        <v>11</v>
      </c>
      <c r="M482" s="16">
        <v>2</v>
      </c>
      <c r="N482" s="16" t="s">
        <v>11</v>
      </c>
      <c r="O482" s="17" t="s">
        <v>33</v>
      </c>
      <c r="R482" t="str">
        <f t="shared" si="43"/>
        <v>Racalmas Challenger CupGroup StageAdam BlazsovicsBarna Kovacsfi</v>
      </c>
      <c r="V482">
        <f t="shared" si="44"/>
        <v>1</v>
      </c>
      <c r="X482">
        <f t="shared" si="45"/>
        <v>0</v>
      </c>
      <c r="Y482">
        <f t="shared" si="42"/>
        <v>0</v>
      </c>
      <c r="AA482">
        <f t="shared" si="46"/>
        <v>1</v>
      </c>
      <c r="AB482">
        <f t="shared" si="47"/>
        <v>0</v>
      </c>
    </row>
    <row r="483" spans="1:28" x14ac:dyDescent="0.35">
      <c r="A483" s="15">
        <v>44297</v>
      </c>
      <c r="B483" s="16" t="s">
        <v>18</v>
      </c>
      <c r="C483" s="16" t="s">
        <v>25</v>
      </c>
      <c r="D483" s="16" t="s">
        <v>5</v>
      </c>
      <c r="E483" s="16" t="s">
        <v>57</v>
      </c>
      <c r="F483" s="18" t="s">
        <v>4</v>
      </c>
      <c r="G483" s="16" t="s">
        <v>52</v>
      </c>
      <c r="H483" s="16">
        <v>1</v>
      </c>
      <c r="I483" s="16">
        <v>14</v>
      </c>
      <c r="J483" s="16" t="s">
        <v>78</v>
      </c>
      <c r="K483" s="16" t="s">
        <v>84</v>
      </c>
      <c r="L483" s="16" t="s">
        <v>12</v>
      </c>
      <c r="M483" s="16">
        <v>2</v>
      </c>
      <c r="N483" s="16" t="s">
        <v>12</v>
      </c>
      <c r="O483" s="17" t="s">
        <v>33</v>
      </c>
      <c r="R483" t="str">
        <f t="shared" si="43"/>
        <v>Racalmas Challenger CupGroup StageAdam BlazsovicsBarna Kovacsfi</v>
      </c>
      <c r="V483">
        <f t="shared" si="44"/>
        <v>1</v>
      </c>
      <c r="X483">
        <f t="shared" si="45"/>
        <v>0</v>
      </c>
      <c r="Y483">
        <f t="shared" si="42"/>
        <v>0</v>
      </c>
      <c r="AA483">
        <f t="shared" si="46"/>
        <v>1</v>
      </c>
      <c r="AB483">
        <f t="shared" si="47"/>
        <v>0</v>
      </c>
    </row>
    <row r="484" spans="1:28" x14ac:dyDescent="0.35">
      <c r="A484" s="15">
        <v>44297</v>
      </c>
      <c r="B484" s="16" t="s">
        <v>18</v>
      </c>
      <c r="C484" s="16" t="s">
        <v>25</v>
      </c>
      <c r="D484" s="16" t="s">
        <v>5</v>
      </c>
      <c r="E484" s="16" t="s">
        <v>57</v>
      </c>
      <c r="F484" s="18" t="s">
        <v>4</v>
      </c>
      <c r="G484" s="16" t="s">
        <v>52</v>
      </c>
      <c r="H484" s="16">
        <v>1</v>
      </c>
      <c r="I484" s="16">
        <v>15</v>
      </c>
      <c r="J484" s="16" t="s">
        <v>78</v>
      </c>
      <c r="K484" s="16" t="s">
        <v>84</v>
      </c>
      <c r="L484" s="16" t="s">
        <v>12</v>
      </c>
      <c r="M484" s="16">
        <v>2</v>
      </c>
      <c r="N484" s="16" t="s">
        <v>11</v>
      </c>
      <c r="O484" s="17" t="s">
        <v>34</v>
      </c>
      <c r="R484" t="str">
        <f t="shared" si="43"/>
        <v>Racalmas Challenger CupGroup StageAdam BlazsovicsBarna Kovacsfi</v>
      </c>
      <c r="V484">
        <f t="shared" si="44"/>
        <v>0</v>
      </c>
      <c r="X484">
        <f t="shared" si="45"/>
        <v>0</v>
      </c>
      <c r="Y484">
        <f t="shared" si="42"/>
        <v>0</v>
      </c>
      <c r="AA484">
        <f t="shared" si="46"/>
        <v>0</v>
      </c>
      <c r="AB484">
        <f t="shared" si="47"/>
        <v>1</v>
      </c>
    </row>
    <row r="485" spans="1:28" x14ac:dyDescent="0.35">
      <c r="A485" s="15">
        <v>44297</v>
      </c>
      <c r="B485" s="16" t="s">
        <v>18</v>
      </c>
      <c r="C485" s="16" t="s">
        <v>25</v>
      </c>
      <c r="D485" s="16" t="s">
        <v>5</v>
      </c>
      <c r="E485" s="16" t="s">
        <v>57</v>
      </c>
      <c r="F485" s="18" t="s">
        <v>4</v>
      </c>
      <c r="G485" s="16" t="s">
        <v>52</v>
      </c>
      <c r="H485" s="16">
        <v>1</v>
      </c>
      <c r="I485" s="16">
        <v>16</v>
      </c>
      <c r="J485" s="16" t="s">
        <v>78</v>
      </c>
      <c r="K485" s="16" t="s">
        <v>84</v>
      </c>
      <c r="L485" s="16" t="s">
        <v>12</v>
      </c>
      <c r="M485" s="16">
        <v>1</v>
      </c>
      <c r="N485" s="16" t="s">
        <v>11</v>
      </c>
      <c r="O485" s="17" t="s">
        <v>33</v>
      </c>
      <c r="R485" t="str">
        <f t="shared" si="43"/>
        <v>Racalmas Challenger CupGroup StageAdam BlazsovicsBarna Kovacsfi</v>
      </c>
      <c r="V485">
        <f t="shared" si="44"/>
        <v>0</v>
      </c>
      <c r="X485">
        <f t="shared" si="45"/>
        <v>0</v>
      </c>
      <c r="Y485">
        <f t="shared" si="42"/>
        <v>1</v>
      </c>
      <c r="AA485">
        <f t="shared" si="46"/>
        <v>0</v>
      </c>
      <c r="AB485">
        <f t="shared" si="47"/>
        <v>0</v>
      </c>
    </row>
    <row r="486" spans="1:28" x14ac:dyDescent="0.35">
      <c r="A486" s="15">
        <v>44297</v>
      </c>
      <c r="B486" s="16" t="s">
        <v>18</v>
      </c>
      <c r="C486" s="16" t="s">
        <v>25</v>
      </c>
      <c r="D486" s="16" t="s">
        <v>5</v>
      </c>
      <c r="E486" s="16" t="s">
        <v>57</v>
      </c>
      <c r="F486" s="18" t="s">
        <v>4</v>
      </c>
      <c r="G486" s="16" t="s">
        <v>52</v>
      </c>
      <c r="H486" s="16">
        <v>1</v>
      </c>
      <c r="I486" s="16">
        <v>17</v>
      </c>
      <c r="J486" s="16" t="s">
        <v>78</v>
      </c>
      <c r="K486" s="16" t="s">
        <v>84</v>
      </c>
      <c r="L486" s="16" t="s">
        <v>12</v>
      </c>
      <c r="M486" s="16">
        <v>2</v>
      </c>
      <c r="N486" s="16" t="s">
        <v>12</v>
      </c>
      <c r="O486" s="17" t="s">
        <v>33</v>
      </c>
      <c r="R486" t="str">
        <f t="shared" si="43"/>
        <v>Racalmas Challenger CupGroup StageAdam BlazsovicsBarna Kovacsfi</v>
      </c>
      <c r="V486">
        <f t="shared" si="44"/>
        <v>1</v>
      </c>
      <c r="X486">
        <f t="shared" si="45"/>
        <v>0</v>
      </c>
      <c r="Y486">
        <f t="shared" si="42"/>
        <v>0</v>
      </c>
      <c r="AA486">
        <f t="shared" si="46"/>
        <v>1</v>
      </c>
      <c r="AB486">
        <f t="shared" si="47"/>
        <v>0</v>
      </c>
    </row>
    <row r="487" spans="1:28" x14ac:dyDescent="0.35">
      <c r="A487" s="15">
        <v>44297</v>
      </c>
      <c r="B487" s="16" t="s">
        <v>18</v>
      </c>
      <c r="C487" s="16" t="s">
        <v>25</v>
      </c>
      <c r="D487" s="16" t="s">
        <v>5</v>
      </c>
      <c r="E487" s="16" t="s">
        <v>57</v>
      </c>
      <c r="F487" s="18" t="s">
        <v>4</v>
      </c>
      <c r="G487" s="16" t="s">
        <v>52</v>
      </c>
      <c r="H487" s="16">
        <v>1</v>
      </c>
      <c r="I487" s="16">
        <v>18</v>
      </c>
      <c r="J487" s="16" t="s">
        <v>78</v>
      </c>
      <c r="K487" s="16" t="s">
        <v>84</v>
      </c>
      <c r="L487" s="16" t="s">
        <v>11</v>
      </c>
      <c r="M487" s="16">
        <v>1</v>
      </c>
      <c r="N487" s="16" t="s">
        <v>11</v>
      </c>
      <c r="O487" s="17" t="s">
        <v>33</v>
      </c>
      <c r="R487" t="str">
        <f t="shared" si="43"/>
        <v>Racalmas Challenger CupGroup StageAdam BlazsovicsBarna Kovacsfi</v>
      </c>
      <c r="V487">
        <f t="shared" si="44"/>
        <v>1</v>
      </c>
      <c r="X487">
        <f t="shared" si="45"/>
        <v>1</v>
      </c>
      <c r="Y487">
        <f t="shared" si="42"/>
        <v>0</v>
      </c>
      <c r="AA487">
        <f t="shared" si="46"/>
        <v>0</v>
      </c>
      <c r="AB487">
        <f t="shared" si="47"/>
        <v>0</v>
      </c>
    </row>
    <row r="488" spans="1:28" x14ac:dyDescent="0.35">
      <c r="A488" s="15">
        <v>44297</v>
      </c>
      <c r="B488" s="16" t="s">
        <v>18</v>
      </c>
      <c r="C488" s="16" t="s">
        <v>25</v>
      </c>
      <c r="D488" s="16" t="s">
        <v>5</v>
      </c>
      <c r="E488" s="16" t="s">
        <v>57</v>
      </c>
      <c r="F488" s="18" t="s">
        <v>4</v>
      </c>
      <c r="G488" s="16" t="s">
        <v>52</v>
      </c>
      <c r="H488" s="16">
        <v>2</v>
      </c>
      <c r="I488" s="16">
        <v>19</v>
      </c>
      <c r="J488" s="16" t="s">
        <v>78</v>
      </c>
      <c r="K488" s="16" t="s">
        <v>84</v>
      </c>
      <c r="L488" s="16" t="s">
        <v>12</v>
      </c>
      <c r="M488" s="16">
        <v>1</v>
      </c>
      <c r="N488" s="16" t="s">
        <v>11</v>
      </c>
      <c r="O488" s="17" t="s">
        <v>34</v>
      </c>
      <c r="R488" t="str">
        <f t="shared" si="43"/>
        <v>Racalmas Challenger CupGroup StageAdam BlazsovicsBarna Kovacsfi</v>
      </c>
      <c r="V488">
        <f t="shared" si="44"/>
        <v>0</v>
      </c>
      <c r="X488">
        <f t="shared" si="45"/>
        <v>0</v>
      </c>
      <c r="Y488">
        <f t="shared" si="42"/>
        <v>1</v>
      </c>
      <c r="AA488">
        <f t="shared" si="46"/>
        <v>0</v>
      </c>
      <c r="AB488">
        <f t="shared" si="47"/>
        <v>0</v>
      </c>
    </row>
    <row r="489" spans="1:28" x14ac:dyDescent="0.35">
      <c r="A489" s="15">
        <v>44297</v>
      </c>
      <c r="B489" s="16" t="s">
        <v>18</v>
      </c>
      <c r="C489" s="16" t="s">
        <v>25</v>
      </c>
      <c r="D489" s="16" t="s">
        <v>5</v>
      </c>
      <c r="E489" s="16" t="s">
        <v>57</v>
      </c>
      <c r="F489" s="16" t="s">
        <v>4</v>
      </c>
      <c r="G489" s="16" t="s">
        <v>52</v>
      </c>
      <c r="H489" s="16">
        <v>2</v>
      </c>
      <c r="I489" s="16">
        <v>20</v>
      </c>
      <c r="J489" s="16" t="s">
        <v>78</v>
      </c>
      <c r="K489" s="16" t="s">
        <v>84</v>
      </c>
      <c r="L489" s="16" t="s">
        <v>12</v>
      </c>
      <c r="M489" s="16">
        <v>2</v>
      </c>
      <c r="N489" s="16" t="s">
        <v>11</v>
      </c>
      <c r="O489" s="17" t="s">
        <v>33</v>
      </c>
      <c r="R489" t="str">
        <f t="shared" si="43"/>
        <v>Racalmas Challenger CupGroup StageAdam BlazsovicsBarna Kovacsfi</v>
      </c>
      <c r="V489">
        <f t="shared" si="44"/>
        <v>0</v>
      </c>
      <c r="X489">
        <f t="shared" si="45"/>
        <v>0</v>
      </c>
      <c r="Y489">
        <f t="shared" si="42"/>
        <v>0</v>
      </c>
      <c r="AA489">
        <f t="shared" si="46"/>
        <v>0</v>
      </c>
      <c r="AB489">
        <f t="shared" si="47"/>
        <v>1</v>
      </c>
    </row>
    <row r="490" spans="1:28" x14ac:dyDescent="0.35">
      <c r="A490" s="15">
        <v>44297</v>
      </c>
      <c r="B490" s="16" t="s">
        <v>18</v>
      </c>
      <c r="C490" s="16" t="s">
        <v>25</v>
      </c>
      <c r="D490" s="16" t="s">
        <v>5</v>
      </c>
      <c r="E490" s="16" t="s">
        <v>57</v>
      </c>
      <c r="F490" s="16" t="s">
        <v>4</v>
      </c>
      <c r="G490" s="16" t="s">
        <v>52</v>
      </c>
      <c r="H490" s="16">
        <v>2</v>
      </c>
      <c r="I490" s="16">
        <v>21</v>
      </c>
      <c r="J490" s="16" t="s">
        <v>78</v>
      </c>
      <c r="K490" s="16" t="s">
        <v>84</v>
      </c>
      <c r="L490" s="16" t="s">
        <v>12</v>
      </c>
      <c r="M490" s="16">
        <v>2</v>
      </c>
      <c r="N490" s="16" t="s">
        <v>11</v>
      </c>
      <c r="O490" s="17" t="s">
        <v>33</v>
      </c>
      <c r="R490" t="str">
        <f t="shared" si="43"/>
        <v>Racalmas Challenger CupGroup StageAdam BlazsovicsBarna Kovacsfi</v>
      </c>
      <c r="V490">
        <f t="shared" si="44"/>
        <v>0</v>
      </c>
      <c r="X490">
        <f t="shared" si="45"/>
        <v>0</v>
      </c>
      <c r="Y490">
        <f t="shared" si="42"/>
        <v>0</v>
      </c>
      <c r="AA490">
        <f t="shared" si="46"/>
        <v>0</v>
      </c>
      <c r="AB490">
        <f t="shared" si="47"/>
        <v>1</v>
      </c>
    </row>
    <row r="491" spans="1:28" x14ac:dyDescent="0.35">
      <c r="A491" s="15">
        <v>44297</v>
      </c>
      <c r="B491" s="16" t="s">
        <v>18</v>
      </c>
      <c r="C491" s="16" t="s">
        <v>25</v>
      </c>
      <c r="D491" s="16" t="s">
        <v>5</v>
      </c>
      <c r="E491" s="16" t="s">
        <v>57</v>
      </c>
      <c r="F491" s="16" t="s">
        <v>4</v>
      </c>
      <c r="G491" s="16" t="s">
        <v>52</v>
      </c>
      <c r="H491" s="16">
        <v>2</v>
      </c>
      <c r="I491" s="16">
        <v>22</v>
      </c>
      <c r="J491" s="16" t="s">
        <v>78</v>
      </c>
      <c r="K491" s="16" t="s">
        <v>84</v>
      </c>
      <c r="L491" s="16" t="s">
        <v>12</v>
      </c>
      <c r="M491" s="16">
        <v>2</v>
      </c>
      <c r="N491" s="16" t="s">
        <v>12</v>
      </c>
      <c r="O491" s="17" t="s">
        <v>34</v>
      </c>
      <c r="R491" t="str">
        <f t="shared" si="43"/>
        <v>Racalmas Challenger CupGroup StageAdam BlazsovicsBarna Kovacsfi</v>
      </c>
      <c r="V491">
        <f t="shared" si="44"/>
        <v>1</v>
      </c>
      <c r="X491">
        <f t="shared" si="45"/>
        <v>0</v>
      </c>
      <c r="Y491">
        <f t="shared" si="42"/>
        <v>0</v>
      </c>
      <c r="AA491">
        <f t="shared" si="46"/>
        <v>1</v>
      </c>
      <c r="AB491">
        <f t="shared" si="47"/>
        <v>0</v>
      </c>
    </row>
    <row r="492" spans="1:28" x14ac:dyDescent="0.35">
      <c r="A492" s="15">
        <v>44297</v>
      </c>
      <c r="B492" s="16" t="s">
        <v>18</v>
      </c>
      <c r="C492" s="16" t="s">
        <v>25</v>
      </c>
      <c r="D492" s="16" t="s">
        <v>5</v>
      </c>
      <c r="E492" s="16" t="s">
        <v>57</v>
      </c>
      <c r="F492" s="16" t="s">
        <v>4</v>
      </c>
      <c r="G492" s="16" t="s">
        <v>52</v>
      </c>
      <c r="H492" s="16">
        <v>2</v>
      </c>
      <c r="I492" s="16">
        <v>23</v>
      </c>
      <c r="J492" s="16" t="s">
        <v>78</v>
      </c>
      <c r="K492" s="16" t="s">
        <v>84</v>
      </c>
      <c r="L492" s="16" t="s">
        <v>11</v>
      </c>
      <c r="M492" s="16">
        <v>1</v>
      </c>
      <c r="N492" s="16" t="s">
        <v>11</v>
      </c>
      <c r="O492" s="17" t="s">
        <v>33</v>
      </c>
      <c r="R492" t="str">
        <f t="shared" si="43"/>
        <v>Racalmas Challenger CupGroup StageAdam BlazsovicsBarna Kovacsfi</v>
      </c>
      <c r="V492">
        <f t="shared" si="44"/>
        <v>1</v>
      </c>
      <c r="X492">
        <f t="shared" si="45"/>
        <v>1</v>
      </c>
      <c r="Y492">
        <f t="shared" si="42"/>
        <v>0</v>
      </c>
      <c r="AA492">
        <f t="shared" si="46"/>
        <v>0</v>
      </c>
      <c r="AB492">
        <f t="shared" si="47"/>
        <v>0</v>
      </c>
    </row>
    <row r="493" spans="1:28" x14ac:dyDescent="0.35">
      <c r="A493" s="15">
        <v>44297</v>
      </c>
      <c r="B493" s="16" t="s">
        <v>18</v>
      </c>
      <c r="C493" s="16" t="s">
        <v>25</v>
      </c>
      <c r="D493" s="16" t="s">
        <v>5</v>
      </c>
      <c r="E493" s="16" t="s">
        <v>57</v>
      </c>
      <c r="F493" s="16" t="s">
        <v>4</v>
      </c>
      <c r="G493" s="16" t="s">
        <v>52</v>
      </c>
      <c r="H493" s="16">
        <v>2</v>
      </c>
      <c r="I493" s="16">
        <v>24</v>
      </c>
      <c r="J493" s="16" t="s">
        <v>78</v>
      </c>
      <c r="K493" s="16" t="s">
        <v>84</v>
      </c>
      <c r="L493" s="16" t="s">
        <v>11</v>
      </c>
      <c r="M493" s="16">
        <v>1</v>
      </c>
      <c r="N493" s="16" t="s">
        <v>40</v>
      </c>
      <c r="O493" s="17" t="s">
        <v>40</v>
      </c>
      <c r="R493" t="str">
        <f t="shared" si="43"/>
        <v>Racalmas Challenger CupGroup StageAdam BlazsovicsBarna Kovacsfi</v>
      </c>
      <c r="V493">
        <f t="shared" si="44"/>
        <v>0</v>
      </c>
      <c r="X493">
        <f t="shared" si="45"/>
        <v>0</v>
      </c>
      <c r="Y493">
        <f t="shared" si="42"/>
        <v>0</v>
      </c>
      <c r="AA493">
        <f t="shared" si="46"/>
        <v>0</v>
      </c>
      <c r="AB493">
        <f t="shared" si="47"/>
        <v>0</v>
      </c>
    </row>
    <row r="494" spans="1:28" x14ac:dyDescent="0.35">
      <c r="A494" s="15">
        <v>44297</v>
      </c>
      <c r="B494" s="16" t="s">
        <v>18</v>
      </c>
      <c r="C494" s="16" t="s">
        <v>25</v>
      </c>
      <c r="D494" s="16" t="s">
        <v>5</v>
      </c>
      <c r="E494" s="16" t="s">
        <v>57</v>
      </c>
      <c r="F494" s="16" t="s">
        <v>4</v>
      </c>
      <c r="G494" s="16" t="s">
        <v>52</v>
      </c>
      <c r="H494" s="16">
        <v>2</v>
      </c>
      <c r="I494" s="16">
        <v>25</v>
      </c>
      <c r="J494" s="16" t="s">
        <v>78</v>
      </c>
      <c r="K494" s="16" t="s">
        <v>84</v>
      </c>
      <c r="L494" s="16" t="s">
        <v>11</v>
      </c>
      <c r="M494" s="16">
        <v>1</v>
      </c>
      <c r="N494" s="16" t="s">
        <v>11</v>
      </c>
      <c r="O494" s="17" t="s">
        <v>33</v>
      </c>
      <c r="R494" t="str">
        <f t="shared" si="43"/>
        <v>Racalmas Challenger CupGroup StageAdam BlazsovicsBarna Kovacsfi</v>
      </c>
      <c r="V494">
        <f t="shared" si="44"/>
        <v>1</v>
      </c>
      <c r="X494">
        <f t="shared" si="45"/>
        <v>1</v>
      </c>
      <c r="Y494">
        <f t="shared" si="42"/>
        <v>0</v>
      </c>
      <c r="AA494">
        <f t="shared" si="46"/>
        <v>0</v>
      </c>
      <c r="AB494">
        <f t="shared" si="47"/>
        <v>0</v>
      </c>
    </row>
    <row r="495" spans="1:28" x14ac:dyDescent="0.35">
      <c r="A495" s="15">
        <v>44297</v>
      </c>
      <c r="B495" s="16" t="s">
        <v>18</v>
      </c>
      <c r="C495" s="16" t="s">
        <v>25</v>
      </c>
      <c r="D495" s="16" t="s">
        <v>5</v>
      </c>
      <c r="E495" s="16" t="s">
        <v>57</v>
      </c>
      <c r="F495" s="16" t="s">
        <v>4</v>
      </c>
      <c r="G495" s="16" t="s">
        <v>52</v>
      </c>
      <c r="H495" s="16">
        <v>2</v>
      </c>
      <c r="I495" s="16">
        <v>26</v>
      </c>
      <c r="J495" s="16" t="s">
        <v>78</v>
      </c>
      <c r="K495" s="16" t="s">
        <v>84</v>
      </c>
      <c r="L495" s="16" t="s">
        <v>11</v>
      </c>
      <c r="M495" s="16">
        <v>1</v>
      </c>
      <c r="N495" s="16" t="s">
        <v>11</v>
      </c>
      <c r="O495" s="17" t="s">
        <v>33</v>
      </c>
      <c r="R495" t="str">
        <f t="shared" si="43"/>
        <v>Racalmas Challenger CupGroup StageAdam BlazsovicsBarna Kovacsfi</v>
      </c>
      <c r="V495">
        <f t="shared" si="44"/>
        <v>1</v>
      </c>
      <c r="X495">
        <f t="shared" si="45"/>
        <v>1</v>
      </c>
      <c r="Y495">
        <f t="shared" si="42"/>
        <v>0</v>
      </c>
      <c r="AA495">
        <f t="shared" si="46"/>
        <v>0</v>
      </c>
      <c r="AB495">
        <f t="shared" si="47"/>
        <v>0</v>
      </c>
    </row>
    <row r="496" spans="1:28" x14ac:dyDescent="0.35">
      <c r="A496" s="15">
        <v>44297</v>
      </c>
      <c r="B496" s="16" t="s">
        <v>18</v>
      </c>
      <c r="C496" s="16" t="s">
        <v>25</v>
      </c>
      <c r="D496" s="16" t="s">
        <v>5</v>
      </c>
      <c r="E496" s="16" t="s">
        <v>57</v>
      </c>
      <c r="F496" s="16" t="s">
        <v>4</v>
      </c>
      <c r="G496" s="16" t="s">
        <v>52</v>
      </c>
      <c r="H496" s="16">
        <v>2</v>
      </c>
      <c r="I496" s="16">
        <v>27</v>
      </c>
      <c r="J496" s="16" t="s">
        <v>78</v>
      </c>
      <c r="K496" s="16" t="s">
        <v>84</v>
      </c>
      <c r="L496" s="16" t="s">
        <v>11</v>
      </c>
      <c r="M496" s="16">
        <v>1</v>
      </c>
      <c r="N496" s="16" t="s">
        <v>40</v>
      </c>
      <c r="O496" s="17" t="s">
        <v>40</v>
      </c>
      <c r="R496" t="str">
        <f t="shared" si="43"/>
        <v>Racalmas Challenger CupGroup StageAdam BlazsovicsBarna Kovacsfi</v>
      </c>
      <c r="V496">
        <f t="shared" si="44"/>
        <v>0</v>
      </c>
      <c r="X496">
        <f t="shared" si="45"/>
        <v>0</v>
      </c>
      <c r="Y496">
        <f t="shared" si="42"/>
        <v>0</v>
      </c>
      <c r="AA496">
        <f t="shared" si="46"/>
        <v>0</v>
      </c>
      <c r="AB496">
        <f t="shared" si="47"/>
        <v>0</v>
      </c>
    </row>
    <row r="497" spans="1:28" x14ac:dyDescent="0.35">
      <c r="A497" s="15">
        <v>44297</v>
      </c>
      <c r="B497" s="16" t="s">
        <v>18</v>
      </c>
      <c r="C497" s="16" t="s">
        <v>25</v>
      </c>
      <c r="D497" s="16" t="s">
        <v>5</v>
      </c>
      <c r="E497" s="16" t="s">
        <v>57</v>
      </c>
      <c r="F497" s="16" t="s">
        <v>4</v>
      </c>
      <c r="G497" s="16" t="s">
        <v>52</v>
      </c>
      <c r="H497" s="16">
        <v>2</v>
      </c>
      <c r="I497" s="16">
        <v>28</v>
      </c>
      <c r="J497" s="16" t="s">
        <v>78</v>
      </c>
      <c r="K497" s="16" t="s">
        <v>84</v>
      </c>
      <c r="L497" s="16" t="s">
        <v>11</v>
      </c>
      <c r="M497" s="16">
        <v>2</v>
      </c>
      <c r="N497" s="16" t="s">
        <v>11</v>
      </c>
      <c r="O497" s="17" t="s">
        <v>33</v>
      </c>
      <c r="R497" t="str">
        <f t="shared" si="43"/>
        <v>Racalmas Challenger CupGroup StageAdam BlazsovicsBarna Kovacsfi</v>
      </c>
      <c r="V497">
        <f t="shared" si="44"/>
        <v>1</v>
      </c>
      <c r="X497">
        <f t="shared" si="45"/>
        <v>0</v>
      </c>
      <c r="Y497">
        <f t="shared" si="42"/>
        <v>0</v>
      </c>
      <c r="AA497">
        <f t="shared" si="46"/>
        <v>1</v>
      </c>
      <c r="AB497">
        <f t="shared" si="47"/>
        <v>0</v>
      </c>
    </row>
    <row r="498" spans="1:28" x14ac:dyDescent="0.35">
      <c r="A498" s="15">
        <v>44297</v>
      </c>
      <c r="B498" s="16" t="s">
        <v>18</v>
      </c>
      <c r="C498" s="16" t="s">
        <v>25</v>
      </c>
      <c r="D498" s="16" t="s">
        <v>5</v>
      </c>
      <c r="E498" s="16" t="s">
        <v>57</v>
      </c>
      <c r="F498" s="16" t="s">
        <v>4</v>
      </c>
      <c r="G498" s="16" t="s">
        <v>52</v>
      </c>
      <c r="H498" s="16">
        <v>2</v>
      </c>
      <c r="I498" s="16">
        <v>29</v>
      </c>
      <c r="J498" s="16" t="s">
        <v>78</v>
      </c>
      <c r="K498" s="16" t="s">
        <v>84</v>
      </c>
      <c r="L498" s="16" t="s">
        <v>12</v>
      </c>
      <c r="M498" s="16">
        <v>2</v>
      </c>
      <c r="N498" s="16" t="s">
        <v>11</v>
      </c>
      <c r="O498" s="17" t="s">
        <v>35</v>
      </c>
      <c r="R498" t="str">
        <f t="shared" si="43"/>
        <v>Racalmas Challenger CupGroup StageAdam BlazsovicsBarna Kovacsfi</v>
      </c>
      <c r="V498">
        <f t="shared" si="44"/>
        <v>0</v>
      </c>
      <c r="X498">
        <f t="shared" si="45"/>
        <v>0</v>
      </c>
      <c r="Y498">
        <f t="shared" si="42"/>
        <v>0</v>
      </c>
      <c r="AA498">
        <f t="shared" si="46"/>
        <v>0</v>
      </c>
      <c r="AB498">
        <f t="shared" si="47"/>
        <v>1</v>
      </c>
    </row>
    <row r="499" spans="1:28" x14ac:dyDescent="0.35">
      <c r="A499" s="15">
        <v>44297</v>
      </c>
      <c r="B499" s="16" t="s">
        <v>18</v>
      </c>
      <c r="C499" s="16" t="s">
        <v>25</v>
      </c>
      <c r="D499" s="16" t="s">
        <v>5</v>
      </c>
      <c r="E499" s="16" t="s">
        <v>57</v>
      </c>
      <c r="F499" s="16" t="s">
        <v>4</v>
      </c>
      <c r="G499" s="16" t="s">
        <v>52</v>
      </c>
      <c r="H499" s="16">
        <v>2</v>
      </c>
      <c r="I499" s="16">
        <v>30</v>
      </c>
      <c r="J499" s="16" t="s">
        <v>78</v>
      </c>
      <c r="K499" s="16" t="s">
        <v>84</v>
      </c>
      <c r="L499" s="16" t="s">
        <v>12</v>
      </c>
      <c r="M499" s="16" t="s">
        <v>39</v>
      </c>
      <c r="N499" s="16" t="s">
        <v>11</v>
      </c>
      <c r="O499" s="17" t="s">
        <v>33</v>
      </c>
      <c r="R499" t="str">
        <f t="shared" si="43"/>
        <v>Racalmas Challenger CupGroup StageAdam BlazsovicsBarna Kovacsfi</v>
      </c>
      <c r="V499">
        <f t="shared" si="44"/>
        <v>0</v>
      </c>
      <c r="X499">
        <f t="shared" si="45"/>
        <v>0</v>
      </c>
      <c r="Y499">
        <f t="shared" si="42"/>
        <v>0</v>
      </c>
      <c r="AA499">
        <f t="shared" si="46"/>
        <v>0</v>
      </c>
      <c r="AB499">
        <f t="shared" si="47"/>
        <v>0</v>
      </c>
    </row>
    <row r="500" spans="1:28" x14ac:dyDescent="0.35">
      <c r="A500" s="15">
        <v>44297</v>
      </c>
      <c r="B500" s="16" t="s">
        <v>18</v>
      </c>
      <c r="C500" s="16" t="s">
        <v>25</v>
      </c>
      <c r="D500" s="16" t="s">
        <v>5</v>
      </c>
      <c r="E500" s="16" t="s">
        <v>57</v>
      </c>
      <c r="F500" s="16" t="s">
        <v>4</v>
      </c>
      <c r="G500" s="16" t="s">
        <v>52</v>
      </c>
      <c r="H500" s="16">
        <v>2</v>
      </c>
      <c r="I500" s="16">
        <v>31</v>
      </c>
      <c r="J500" s="16" t="s">
        <v>78</v>
      </c>
      <c r="K500" s="16" t="s">
        <v>84</v>
      </c>
      <c r="L500" s="16" t="s">
        <v>12</v>
      </c>
      <c r="M500" s="16">
        <v>1</v>
      </c>
      <c r="N500" s="16" t="s">
        <v>40</v>
      </c>
      <c r="O500" s="17" t="s">
        <v>40</v>
      </c>
      <c r="R500" t="str">
        <f t="shared" si="43"/>
        <v>Racalmas Challenger CupGroup StageAdam BlazsovicsBarna Kovacsfi</v>
      </c>
      <c r="V500">
        <f t="shared" si="44"/>
        <v>0</v>
      </c>
      <c r="X500">
        <f t="shared" si="45"/>
        <v>0</v>
      </c>
      <c r="Y500">
        <f t="shared" si="42"/>
        <v>0</v>
      </c>
      <c r="AA500">
        <f t="shared" si="46"/>
        <v>0</v>
      </c>
      <c r="AB500">
        <f t="shared" si="47"/>
        <v>0</v>
      </c>
    </row>
    <row r="501" spans="1:28" x14ac:dyDescent="0.35">
      <c r="A501" s="15">
        <v>44297</v>
      </c>
      <c r="B501" s="16" t="s">
        <v>18</v>
      </c>
      <c r="C501" s="16" t="s">
        <v>25</v>
      </c>
      <c r="D501" s="16" t="s">
        <v>5</v>
      </c>
      <c r="E501" s="16" t="s">
        <v>57</v>
      </c>
      <c r="F501" s="16" t="s">
        <v>4</v>
      </c>
      <c r="G501" s="16" t="s">
        <v>52</v>
      </c>
      <c r="H501" s="16">
        <v>2</v>
      </c>
      <c r="I501" s="16">
        <v>32</v>
      </c>
      <c r="J501" s="16" t="s">
        <v>78</v>
      </c>
      <c r="K501" s="16" t="s">
        <v>84</v>
      </c>
      <c r="L501" s="16" t="s">
        <v>12</v>
      </c>
      <c r="M501" s="16">
        <v>1</v>
      </c>
      <c r="N501" s="16" t="s">
        <v>12</v>
      </c>
      <c r="O501" s="17" t="s">
        <v>33</v>
      </c>
      <c r="R501" t="str">
        <f t="shared" si="43"/>
        <v>Racalmas Challenger CupGroup StageAdam BlazsovicsBarna Kovacsfi</v>
      </c>
      <c r="V501">
        <f t="shared" si="44"/>
        <v>1</v>
      </c>
      <c r="X501">
        <f t="shared" si="45"/>
        <v>1</v>
      </c>
      <c r="Y501">
        <f t="shared" si="42"/>
        <v>0</v>
      </c>
      <c r="AA501">
        <f t="shared" si="46"/>
        <v>0</v>
      </c>
      <c r="AB501">
        <f t="shared" si="47"/>
        <v>0</v>
      </c>
    </row>
    <row r="502" spans="1:28" x14ac:dyDescent="0.35">
      <c r="A502" s="15">
        <v>44297</v>
      </c>
      <c r="B502" s="16" t="s">
        <v>18</v>
      </c>
      <c r="C502" s="16" t="s">
        <v>25</v>
      </c>
      <c r="D502" s="16" t="s">
        <v>5</v>
      </c>
      <c r="E502" s="16" t="s">
        <v>57</v>
      </c>
      <c r="F502" s="16" t="s">
        <v>4</v>
      </c>
      <c r="G502" s="16" t="s">
        <v>52</v>
      </c>
      <c r="H502" s="16">
        <v>2</v>
      </c>
      <c r="I502" s="16">
        <v>33</v>
      </c>
      <c r="J502" s="16" t="s">
        <v>78</v>
      </c>
      <c r="K502" s="16" t="s">
        <v>84</v>
      </c>
      <c r="L502" s="16" t="s">
        <v>12</v>
      </c>
      <c r="M502" s="16">
        <v>2</v>
      </c>
      <c r="N502" s="16" t="s">
        <v>11</v>
      </c>
      <c r="O502" s="17" t="s">
        <v>34</v>
      </c>
      <c r="R502" t="str">
        <f t="shared" si="43"/>
        <v>Racalmas Challenger CupGroup StageAdam BlazsovicsBarna Kovacsfi</v>
      </c>
      <c r="V502">
        <f t="shared" si="44"/>
        <v>0</v>
      </c>
      <c r="X502">
        <f t="shared" si="45"/>
        <v>0</v>
      </c>
      <c r="Y502">
        <f t="shared" si="42"/>
        <v>0</v>
      </c>
      <c r="AA502">
        <f t="shared" si="46"/>
        <v>0</v>
      </c>
      <c r="AB502">
        <f t="shared" si="47"/>
        <v>1</v>
      </c>
    </row>
    <row r="503" spans="1:28" x14ac:dyDescent="0.35">
      <c r="A503" s="15">
        <v>44297</v>
      </c>
      <c r="B503" s="16" t="s">
        <v>18</v>
      </c>
      <c r="C503" s="16" t="s">
        <v>25</v>
      </c>
      <c r="D503" s="16" t="s">
        <v>5</v>
      </c>
      <c r="E503" s="16" t="s">
        <v>57</v>
      </c>
      <c r="F503" s="16" t="s">
        <v>4</v>
      </c>
      <c r="G503" s="16" t="s">
        <v>52</v>
      </c>
      <c r="H503" s="16">
        <v>2</v>
      </c>
      <c r="I503" s="16">
        <v>34</v>
      </c>
      <c r="J503" s="16" t="s">
        <v>78</v>
      </c>
      <c r="K503" s="16" t="s">
        <v>84</v>
      </c>
      <c r="L503" s="16" t="s">
        <v>11</v>
      </c>
      <c r="M503" s="16">
        <v>1</v>
      </c>
      <c r="N503" s="16" t="s">
        <v>11</v>
      </c>
      <c r="O503" s="17" t="s">
        <v>33</v>
      </c>
      <c r="R503" t="str">
        <f t="shared" si="43"/>
        <v>Racalmas Challenger CupGroup StageAdam BlazsovicsBarna Kovacsfi</v>
      </c>
      <c r="V503">
        <f t="shared" si="44"/>
        <v>1</v>
      </c>
      <c r="X503">
        <f t="shared" si="45"/>
        <v>1</v>
      </c>
      <c r="Y503">
        <f t="shared" si="42"/>
        <v>0</v>
      </c>
      <c r="AA503">
        <f t="shared" si="46"/>
        <v>0</v>
      </c>
      <c r="AB503">
        <f t="shared" si="47"/>
        <v>0</v>
      </c>
    </row>
    <row r="504" spans="1:28" x14ac:dyDescent="0.35">
      <c r="A504" s="15">
        <v>44297</v>
      </c>
      <c r="B504" s="16" t="s">
        <v>18</v>
      </c>
      <c r="C504" s="16" t="s">
        <v>25</v>
      </c>
      <c r="D504" s="16" t="s">
        <v>5</v>
      </c>
      <c r="E504" s="16" t="s">
        <v>57</v>
      </c>
      <c r="F504" s="16" t="s">
        <v>4</v>
      </c>
      <c r="G504" s="16" t="s">
        <v>52</v>
      </c>
      <c r="H504" s="16">
        <v>2</v>
      </c>
      <c r="I504" s="16">
        <v>35</v>
      </c>
      <c r="J504" s="16" t="s">
        <v>78</v>
      </c>
      <c r="K504" s="16" t="s">
        <v>84</v>
      </c>
      <c r="L504" s="16" t="s">
        <v>11</v>
      </c>
      <c r="M504" s="16">
        <v>1</v>
      </c>
      <c r="N504" s="16" t="s">
        <v>11</v>
      </c>
      <c r="O504" s="17" t="s">
        <v>34</v>
      </c>
      <c r="R504" t="str">
        <f t="shared" si="43"/>
        <v>Racalmas Challenger CupGroup StageAdam BlazsovicsBarna Kovacsfi</v>
      </c>
      <c r="V504">
        <f t="shared" si="44"/>
        <v>1</v>
      </c>
      <c r="X504">
        <f t="shared" si="45"/>
        <v>1</v>
      </c>
      <c r="Y504">
        <f t="shared" si="42"/>
        <v>0</v>
      </c>
      <c r="AA504">
        <f t="shared" si="46"/>
        <v>0</v>
      </c>
      <c r="AB504">
        <f t="shared" si="47"/>
        <v>0</v>
      </c>
    </row>
    <row r="505" spans="1:28" x14ac:dyDescent="0.35">
      <c r="A505" s="15">
        <v>44175</v>
      </c>
      <c r="B505" s="16" t="s">
        <v>18</v>
      </c>
      <c r="C505" s="16" t="s">
        <v>25</v>
      </c>
      <c r="D505" s="16" t="s">
        <v>5</v>
      </c>
      <c r="E505" s="16" t="s">
        <v>57</v>
      </c>
      <c r="F505" s="16" t="s">
        <v>4</v>
      </c>
      <c r="G505" s="16" t="s">
        <v>53</v>
      </c>
      <c r="H505" s="16" t="s">
        <v>71</v>
      </c>
      <c r="I505" s="16" t="s">
        <v>72</v>
      </c>
      <c r="J505" s="16" t="s">
        <v>73</v>
      </c>
      <c r="K505" s="16" t="s">
        <v>77</v>
      </c>
      <c r="L505" s="16" t="s">
        <v>12</v>
      </c>
      <c r="M505" s="16">
        <v>2</v>
      </c>
      <c r="N505" s="16" t="s">
        <v>12</v>
      </c>
      <c r="O505" s="17" t="s">
        <v>33</v>
      </c>
      <c r="R505" t="str">
        <f t="shared" si="43"/>
        <v>Racalmas Challenger CupLast 16Zsombor BeneJulien Grondin</v>
      </c>
      <c r="V505">
        <f t="shared" si="44"/>
        <v>1</v>
      </c>
      <c r="X505">
        <f t="shared" si="45"/>
        <v>0</v>
      </c>
      <c r="Y505">
        <f t="shared" si="42"/>
        <v>0</v>
      </c>
      <c r="AA505">
        <f t="shared" si="46"/>
        <v>1</v>
      </c>
      <c r="AB505">
        <f t="shared" si="47"/>
        <v>0</v>
      </c>
    </row>
    <row r="506" spans="1:28" x14ac:dyDescent="0.35">
      <c r="A506" s="15">
        <v>44175</v>
      </c>
      <c r="B506" s="16" t="s">
        <v>18</v>
      </c>
      <c r="C506" s="16" t="s">
        <v>25</v>
      </c>
      <c r="D506" s="16" t="s">
        <v>5</v>
      </c>
      <c r="E506" s="16" t="s">
        <v>57</v>
      </c>
      <c r="F506" s="16" t="s">
        <v>4</v>
      </c>
      <c r="G506" s="16" t="s">
        <v>53</v>
      </c>
      <c r="H506" s="16">
        <v>1</v>
      </c>
      <c r="I506" s="16">
        <v>2</v>
      </c>
      <c r="J506" s="16" t="s">
        <v>73</v>
      </c>
      <c r="K506" s="16" t="s">
        <v>77</v>
      </c>
      <c r="L506" s="16" t="s">
        <v>12</v>
      </c>
      <c r="M506" s="16">
        <v>2</v>
      </c>
      <c r="N506" s="16" t="s">
        <v>12</v>
      </c>
      <c r="O506" s="17" t="s">
        <v>35</v>
      </c>
      <c r="R506" t="str">
        <f t="shared" si="43"/>
        <v>Racalmas Challenger CupLast 16Zsombor BeneJulien Grondin</v>
      </c>
      <c r="V506">
        <f t="shared" si="44"/>
        <v>1</v>
      </c>
      <c r="X506">
        <f t="shared" si="45"/>
        <v>0</v>
      </c>
      <c r="Y506">
        <f t="shared" si="42"/>
        <v>0</v>
      </c>
      <c r="AA506">
        <f t="shared" si="46"/>
        <v>1</v>
      </c>
      <c r="AB506">
        <f t="shared" si="47"/>
        <v>0</v>
      </c>
    </row>
    <row r="507" spans="1:28" x14ac:dyDescent="0.35">
      <c r="A507" s="15">
        <v>44175</v>
      </c>
      <c r="B507" s="16" t="s">
        <v>18</v>
      </c>
      <c r="C507" s="16" t="s">
        <v>25</v>
      </c>
      <c r="D507" s="16" t="s">
        <v>5</v>
      </c>
      <c r="E507" s="16" t="s">
        <v>57</v>
      </c>
      <c r="F507" s="16" t="s">
        <v>4</v>
      </c>
      <c r="G507" s="16" t="s">
        <v>53</v>
      </c>
      <c r="H507" s="16">
        <v>1</v>
      </c>
      <c r="I507" s="16">
        <v>3</v>
      </c>
      <c r="J507" s="16" t="s">
        <v>73</v>
      </c>
      <c r="K507" s="16" t="s">
        <v>77</v>
      </c>
      <c r="L507" s="16" t="s">
        <v>12</v>
      </c>
      <c r="M507" s="16">
        <v>2</v>
      </c>
      <c r="N507" s="16" t="s">
        <v>12</v>
      </c>
      <c r="O507" s="17" t="s">
        <v>35</v>
      </c>
      <c r="R507" t="str">
        <f t="shared" si="43"/>
        <v>Racalmas Challenger CupLast 16Zsombor BeneJulien Grondin</v>
      </c>
      <c r="V507">
        <f t="shared" si="44"/>
        <v>1</v>
      </c>
      <c r="X507">
        <f t="shared" si="45"/>
        <v>0</v>
      </c>
      <c r="Y507">
        <f t="shared" si="42"/>
        <v>0</v>
      </c>
      <c r="AA507">
        <f t="shared" si="46"/>
        <v>1</v>
      </c>
      <c r="AB507">
        <f t="shared" si="47"/>
        <v>0</v>
      </c>
    </row>
    <row r="508" spans="1:28" x14ac:dyDescent="0.35">
      <c r="A508" s="15">
        <v>44175</v>
      </c>
      <c r="B508" s="16" t="s">
        <v>18</v>
      </c>
      <c r="C508" s="16" t="s">
        <v>25</v>
      </c>
      <c r="D508" s="16" t="s">
        <v>5</v>
      </c>
      <c r="E508" s="16" t="s">
        <v>57</v>
      </c>
      <c r="F508" s="16" t="s">
        <v>4</v>
      </c>
      <c r="G508" s="16" t="s">
        <v>53</v>
      </c>
      <c r="H508" s="16">
        <v>1</v>
      </c>
      <c r="I508" s="16">
        <v>4</v>
      </c>
      <c r="J508" s="16" t="s">
        <v>73</v>
      </c>
      <c r="K508" s="16" t="s">
        <v>77</v>
      </c>
      <c r="L508" s="16" t="s">
        <v>12</v>
      </c>
      <c r="M508" s="16">
        <v>2</v>
      </c>
      <c r="N508" s="16" t="s">
        <v>11</v>
      </c>
      <c r="O508" s="17" t="s">
        <v>34</v>
      </c>
      <c r="R508" t="str">
        <f t="shared" si="43"/>
        <v>Racalmas Challenger CupLast 16Zsombor BeneJulien Grondin</v>
      </c>
      <c r="V508">
        <f t="shared" si="44"/>
        <v>0</v>
      </c>
      <c r="X508">
        <f t="shared" si="45"/>
        <v>0</v>
      </c>
      <c r="Y508">
        <f t="shared" si="42"/>
        <v>0</v>
      </c>
      <c r="AA508">
        <f t="shared" si="46"/>
        <v>0</v>
      </c>
      <c r="AB508">
        <f t="shared" si="47"/>
        <v>1</v>
      </c>
    </row>
    <row r="509" spans="1:28" x14ac:dyDescent="0.35">
      <c r="A509" s="15">
        <v>44175</v>
      </c>
      <c r="B509" s="16" t="s">
        <v>18</v>
      </c>
      <c r="C509" s="16" t="s">
        <v>25</v>
      </c>
      <c r="D509" s="16" t="s">
        <v>5</v>
      </c>
      <c r="E509" s="16" t="s">
        <v>57</v>
      </c>
      <c r="F509" s="16" t="s">
        <v>4</v>
      </c>
      <c r="G509" s="16" t="s">
        <v>53</v>
      </c>
      <c r="H509" s="16">
        <v>1</v>
      </c>
      <c r="I509" s="16">
        <v>5</v>
      </c>
      <c r="J509" s="16" t="s">
        <v>73</v>
      </c>
      <c r="K509" s="16" t="s">
        <v>77</v>
      </c>
      <c r="L509" s="16" t="s">
        <v>11</v>
      </c>
      <c r="M509" s="16">
        <v>1</v>
      </c>
      <c r="N509" s="16" t="s">
        <v>12</v>
      </c>
      <c r="O509" s="17" t="s">
        <v>35</v>
      </c>
      <c r="R509" t="str">
        <f t="shared" si="43"/>
        <v>Racalmas Challenger CupLast 16Zsombor BeneJulien Grondin</v>
      </c>
      <c r="V509">
        <f t="shared" si="44"/>
        <v>0</v>
      </c>
      <c r="X509">
        <f t="shared" si="45"/>
        <v>0</v>
      </c>
      <c r="Y509">
        <f t="shared" si="42"/>
        <v>1</v>
      </c>
      <c r="AA509">
        <f t="shared" si="46"/>
        <v>0</v>
      </c>
      <c r="AB509">
        <f t="shared" si="47"/>
        <v>0</v>
      </c>
    </row>
    <row r="510" spans="1:28" x14ac:dyDescent="0.35">
      <c r="A510" s="15">
        <v>44175</v>
      </c>
      <c r="B510" s="16" t="s">
        <v>18</v>
      </c>
      <c r="C510" s="16" t="s">
        <v>25</v>
      </c>
      <c r="D510" s="16" t="s">
        <v>5</v>
      </c>
      <c r="E510" s="16" t="s">
        <v>57</v>
      </c>
      <c r="F510" s="16" t="s">
        <v>4</v>
      </c>
      <c r="G510" s="16" t="s">
        <v>53</v>
      </c>
      <c r="H510" s="16">
        <v>1</v>
      </c>
      <c r="I510" s="16">
        <v>6</v>
      </c>
      <c r="J510" s="16" t="s">
        <v>73</v>
      </c>
      <c r="K510" s="16" t="s">
        <v>77</v>
      </c>
      <c r="L510" s="16" t="s">
        <v>11</v>
      </c>
      <c r="M510" s="16">
        <v>2</v>
      </c>
      <c r="N510" s="16" t="s">
        <v>12</v>
      </c>
      <c r="O510" s="17" t="s">
        <v>35</v>
      </c>
      <c r="R510" t="str">
        <f t="shared" si="43"/>
        <v>Racalmas Challenger CupLast 16Zsombor BeneJulien Grondin</v>
      </c>
      <c r="V510">
        <f t="shared" si="44"/>
        <v>0</v>
      </c>
      <c r="X510">
        <f t="shared" si="45"/>
        <v>0</v>
      </c>
      <c r="Y510">
        <f t="shared" si="42"/>
        <v>0</v>
      </c>
      <c r="AA510">
        <f t="shared" si="46"/>
        <v>0</v>
      </c>
      <c r="AB510">
        <f t="shared" si="47"/>
        <v>1</v>
      </c>
    </row>
    <row r="511" spans="1:28" x14ac:dyDescent="0.35">
      <c r="A511" s="15">
        <v>44175</v>
      </c>
      <c r="B511" s="16" t="s">
        <v>18</v>
      </c>
      <c r="C511" s="16" t="s">
        <v>25</v>
      </c>
      <c r="D511" s="16" t="s">
        <v>5</v>
      </c>
      <c r="E511" s="16" t="s">
        <v>57</v>
      </c>
      <c r="F511" s="16" t="s">
        <v>4</v>
      </c>
      <c r="G511" s="16" t="s">
        <v>53</v>
      </c>
      <c r="H511" s="16">
        <v>1</v>
      </c>
      <c r="I511" s="16">
        <v>7</v>
      </c>
      <c r="J511" s="16" t="s">
        <v>73</v>
      </c>
      <c r="K511" s="16" t="s">
        <v>77</v>
      </c>
      <c r="L511" s="16" t="s">
        <v>11</v>
      </c>
      <c r="M511" s="16">
        <v>1</v>
      </c>
      <c r="N511" s="16" t="s">
        <v>11</v>
      </c>
      <c r="O511" s="17" t="s">
        <v>35</v>
      </c>
      <c r="R511" t="str">
        <f t="shared" si="43"/>
        <v>Racalmas Challenger CupLast 16Zsombor BeneJulien Grondin</v>
      </c>
      <c r="V511">
        <f t="shared" si="44"/>
        <v>1</v>
      </c>
      <c r="X511">
        <f t="shared" si="45"/>
        <v>1</v>
      </c>
      <c r="Y511">
        <f t="shared" si="42"/>
        <v>0</v>
      </c>
      <c r="AA511">
        <f t="shared" si="46"/>
        <v>0</v>
      </c>
      <c r="AB511">
        <f t="shared" si="47"/>
        <v>0</v>
      </c>
    </row>
    <row r="512" spans="1:28" x14ac:dyDescent="0.35">
      <c r="A512" s="15">
        <v>44175</v>
      </c>
      <c r="B512" s="16" t="s">
        <v>18</v>
      </c>
      <c r="C512" s="16" t="s">
        <v>25</v>
      </c>
      <c r="D512" s="16" t="s">
        <v>5</v>
      </c>
      <c r="E512" s="16" t="s">
        <v>57</v>
      </c>
      <c r="F512" s="16" t="s">
        <v>4</v>
      </c>
      <c r="G512" s="16" t="s">
        <v>53</v>
      </c>
      <c r="H512" s="16">
        <v>1</v>
      </c>
      <c r="I512" s="16">
        <v>8</v>
      </c>
      <c r="J512" s="16" t="s">
        <v>73</v>
      </c>
      <c r="K512" s="16" t="s">
        <v>77</v>
      </c>
      <c r="L512" s="16" t="s">
        <v>11</v>
      </c>
      <c r="M512" s="16">
        <v>2</v>
      </c>
      <c r="N512" s="16" t="s">
        <v>12</v>
      </c>
      <c r="O512" s="17" t="s">
        <v>33</v>
      </c>
      <c r="R512" t="str">
        <f t="shared" si="43"/>
        <v>Racalmas Challenger CupLast 16Zsombor BeneJulien Grondin</v>
      </c>
      <c r="V512">
        <f t="shared" si="44"/>
        <v>0</v>
      </c>
      <c r="X512">
        <f t="shared" si="45"/>
        <v>0</v>
      </c>
      <c r="Y512">
        <f t="shared" si="42"/>
        <v>0</v>
      </c>
      <c r="AA512">
        <f t="shared" si="46"/>
        <v>0</v>
      </c>
      <c r="AB512">
        <f t="shared" si="47"/>
        <v>1</v>
      </c>
    </row>
    <row r="513" spans="1:28" x14ac:dyDescent="0.35">
      <c r="A513" s="15">
        <v>44175</v>
      </c>
      <c r="B513" s="16" t="s">
        <v>18</v>
      </c>
      <c r="C513" s="16" t="s">
        <v>25</v>
      </c>
      <c r="D513" s="16" t="s">
        <v>5</v>
      </c>
      <c r="E513" s="16" t="s">
        <v>57</v>
      </c>
      <c r="F513" s="16" t="s">
        <v>4</v>
      </c>
      <c r="G513" s="16" t="s">
        <v>53</v>
      </c>
      <c r="H513" s="16">
        <v>1</v>
      </c>
      <c r="I513" s="16">
        <v>9</v>
      </c>
      <c r="J513" s="16" t="s">
        <v>73</v>
      </c>
      <c r="K513" s="16" t="s">
        <v>77</v>
      </c>
      <c r="L513" s="16" t="s">
        <v>12</v>
      </c>
      <c r="M513" s="16">
        <v>2</v>
      </c>
      <c r="N513" s="16" t="s">
        <v>12</v>
      </c>
      <c r="O513" s="17" t="s">
        <v>33</v>
      </c>
      <c r="R513" t="str">
        <f t="shared" si="43"/>
        <v>Racalmas Challenger CupLast 16Zsombor BeneJulien Grondin</v>
      </c>
      <c r="V513">
        <f t="shared" si="44"/>
        <v>1</v>
      </c>
      <c r="X513">
        <f t="shared" si="45"/>
        <v>0</v>
      </c>
      <c r="Y513">
        <f t="shared" si="42"/>
        <v>0</v>
      </c>
      <c r="AA513">
        <f t="shared" si="46"/>
        <v>1</v>
      </c>
      <c r="AB513">
        <f t="shared" si="47"/>
        <v>0</v>
      </c>
    </row>
    <row r="514" spans="1:28" x14ac:dyDescent="0.35">
      <c r="A514" s="15">
        <v>44175</v>
      </c>
      <c r="B514" s="16" t="s">
        <v>18</v>
      </c>
      <c r="C514" s="16" t="s">
        <v>25</v>
      </c>
      <c r="D514" s="16" t="s">
        <v>5</v>
      </c>
      <c r="E514" s="16" t="s">
        <v>57</v>
      </c>
      <c r="F514" s="16" t="s">
        <v>4</v>
      </c>
      <c r="G514" s="16" t="s">
        <v>53</v>
      </c>
      <c r="H514" s="16">
        <v>1</v>
      </c>
      <c r="I514" s="16">
        <v>10</v>
      </c>
      <c r="J514" s="16" t="s">
        <v>73</v>
      </c>
      <c r="K514" s="16" t="s">
        <v>77</v>
      </c>
      <c r="L514" s="16" t="s">
        <v>12</v>
      </c>
      <c r="M514" s="16">
        <v>1</v>
      </c>
      <c r="N514" s="16" t="s">
        <v>40</v>
      </c>
      <c r="O514" s="17" t="s">
        <v>40</v>
      </c>
      <c r="R514" t="str">
        <f t="shared" si="43"/>
        <v>Racalmas Challenger CupLast 16Zsombor BeneJulien Grondin</v>
      </c>
      <c r="V514">
        <f t="shared" si="44"/>
        <v>0</v>
      </c>
      <c r="X514">
        <f t="shared" si="45"/>
        <v>0</v>
      </c>
      <c r="Y514">
        <f t="shared" ref="Y514:Y577" si="48">IF(AND(M514=1,L514&lt;&gt;N514,N514&lt;&gt;"E"),1,0)</f>
        <v>0</v>
      </c>
      <c r="AA514">
        <f t="shared" si="46"/>
        <v>0</v>
      </c>
      <c r="AB514">
        <f t="shared" si="47"/>
        <v>0</v>
      </c>
    </row>
    <row r="515" spans="1:28" x14ac:dyDescent="0.35">
      <c r="A515" s="15">
        <v>44175</v>
      </c>
      <c r="B515" s="16" t="s">
        <v>18</v>
      </c>
      <c r="C515" s="16" t="s">
        <v>25</v>
      </c>
      <c r="D515" s="16" t="s">
        <v>5</v>
      </c>
      <c r="E515" s="16" t="s">
        <v>57</v>
      </c>
      <c r="F515" s="16" t="s">
        <v>4</v>
      </c>
      <c r="G515" s="16" t="s">
        <v>53</v>
      </c>
      <c r="H515" s="16">
        <v>1</v>
      </c>
      <c r="I515" s="16">
        <v>11</v>
      </c>
      <c r="J515" s="16" t="s">
        <v>73</v>
      </c>
      <c r="K515" s="16" t="s">
        <v>77</v>
      </c>
      <c r="L515" s="16" t="s">
        <v>12</v>
      </c>
      <c r="M515" s="16">
        <v>2</v>
      </c>
      <c r="N515" s="16" t="s">
        <v>12</v>
      </c>
      <c r="O515" s="17" t="s">
        <v>35</v>
      </c>
      <c r="R515" t="str">
        <f t="shared" ref="R515:R578" si="49">CONCATENATE(C515,G515,J515,K515)</f>
        <v>Racalmas Challenger CupLast 16Zsombor BeneJulien Grondin</v>
      </c>
      <c r="V515">
        <f t="shared" ref="V515:V578" si="50">IF(L515=N515,1,0)</f>
        <v>1</v>
      </c>
      <c r="X515">
        <f t="shared" ref="X515:X578" si="51">IF(AND(M515=1, L515=N515),1,0)</f>
        <v>0</v>
      </c>
      <c r="Y515">
        <f t="shared" si="48"/>
        <v>0</v>
      </c>
      <c r="AA515">
        <f t="shared" ref="AA515:AA578" si="52">IF(AND(M515=2,L515=N515),1,0)</f>
        <v>1</v>
      </c>
      <c r="AB515">
        <f t="shared" ref="AB515:AB578" si="53">IF(AND(M515=2,L515&lt;&gt;N515,N515&lt;&gt;"E"),1,0)</f>
        <v>0</v>
      </c>
    </row>
    <row r="516" spans="1:28" x14ac:dyDescent="0.35">
      <c r="A516" s="15">
        <v>44175</v>
      </c>
      <c r="B516" s="16" t="s">
        <v>18</v>
      </c>
      <c r="C516" s="16" t="s">
        <v>25</v>
      </c>
      <c r="D516" s="16" t="s">
        <v>5</v>
      </c>
      <c r="E516" s="16" t="s">
        <v>57</v>
      </c>
      <c r="F516" s="16" t="s">
        <v>4</v>
      </c>
      <c r="G516" s="16" t="s">
        <v>53</v>
      </c>
      <c r="H516" s="16">
        <v>1</v>
      </c>
      <c r="I516" s="16">
        <v>12</v>
      </c>
      <c r="J516" s="16" t="s">
        <v>73</v>
      </c>
      <c r="K516" s="16" t="s">
        <v>77</v>
      </c>
      <c r="L516" s="16" t="s">
        <v>12</v>
      </c>
      <c r="M516" s="16">
        <v>1</v>
      </c>
      <c r="N516" s="16" t="s">
        <v>11</v>
      </c>
      <c r="O516" s="17" t="s">
        <v>33</v>
      </c>
      <c r="R516" t="str">
        <f t="shared" si="49"/>
        <v>Racalmas Challenger CupLast 16Zsombor BeneJulien Grondin</v>
      </c>
      <c r="V516">
        <f t="shared" si="50"/>
        <v>0</v>
      </c>
      <c r="X516">
        <f t="shared" si="51"/>
        <v>0</v>
      </c>
      <c r="Y516">
        <f t="shared" si="48"/>
        <v>1</v>
      </c>
      <c r="AA516">
        <f t="shared" si="52"/>
        <v>0</v>
      </c>
      <c r="AB516">
        <f t="shared" si="53"/>
        <v>0</v>
      </c>
    </row>
    <row r="517" spans="1:28" x14ac:dyDescent="0.35">
      <c r="A517" s="15">
        <v>44175</v>
      </c>
      <c r="B517" s="16" t="s">
        <v>18</v>
      </c>
      <c r="C517" s="16" t="s">
        <v>25</v>
      </c>
      <c r="D517" s="16" t="s">
        <v>5</v>
      </c>
      <c r="E517" s="16" t="s">
        <v>57</v>
      </c>
      <c r="F517" s="16" t="s">
        <v>4</v>
      </c>
      <c r="G517" s="16" t="s">
        <v>53</v>
      </c>
      <c r="H517" s="16">
        <v>1</v>
      </c>
      <c r="I517" s="16">
        <v>13</v>
      </c>
      <c r="J517" s="16" t="s">
        <v>73</v>
      </c>
      <c r="K517" s="16" t="s">
        <v>77</v>
      </c>
      <c r="L517" s="16" t="s">
        <v>12</v>
      </c>
      <c r="M517" s="16">
        <v>2</v>
      </c>
      <c r="N517" s="16" t="s">
        <v>40</v>
      </c>
      <c r="O517" s="17" t="s">
        <v>40</v>
      </c>
      <c r="R517" t="str">
        <f t="shared" si="49"/>
        <v>Racalmas Challenger CupLast 16Zsombor BeneJulien Grondin</v>
      </c>
      <c r="V517">
        <f t="shared" si="50"/>
        <v>0</v>
      </c>
      <c r="X517">
        <f t="shared" si="51"/>
        <v>0</v>
      </c>
      <c r="Y517">
        <f t="shared" si="48"/>
        <v>0</v>
      </c>
      <c r="AA517">
        <f t="shared" si="52"/>
        <v>0</v>
      </c>
      <c r="AB517">
        <f t="shared" si="53"/>
        <v>0</v>
      </c>
    </row>
    <row r="518" spans="1:28" x14ac:dyDescent="0.35">
      <c r="A518" s="15">
        <v>44175</v>
      </c>
      <c r="B518" s="16" t="s">
        <v>18</v>
      </c>
      <c r="C518" s="16" t="s">
        <v>25</v>
      </c>
      <c r="D518" s="16" t="s">
        <v>5</v>
      </c>
      <c r="E518" s="16" t="s">
        <v>57</v>
      </c>
      <c r="F518" s="16" t="s">
        <v>4</v>
      </c>
      <c r="G518" s="16" t="s">
        <v>53</v>
      </c>
      <c r="H518" s="16">
        <v>1</v>
      </c>
      <c r="I518" s="16">
        <v>14</v>
      </c>
      <c r="J518" s="16" t="s">
        <v>73</v>
      </c>
      <c r="K518" s="16" t="s">
        <v>77</v>
      </c>
      <c r="L518" s="16" t="s">
        <v>12</v>
      </c>
      <c r="M518" s="16">
        <v>1</v>
      </c>
      <c r="N518" s="16" t="s">
        <v>11</v>
      </c>
      <c r="O518" s="17" t="s">
        <v>35</v>
      </c>
      <c r="R518" t="str">
        <f t="shared" si="49"/>
        <v>Racalmas Challenger CupLast 16Zsombor BeneJulien Grondin</v>
      </c>
      <c r="V518">
        <f t="shared" si="50"/>
        <v>0</v>
      </c>
      <c r="X518">
        <f t="shared" si="51"/>
        <v>0</v>
      </c>
      <c r="Y518">
        <f t="shared" si="48"/>
        <v>1</v>
      </c>
      <c r="AA518">
        <f t="shared" si="52"/>
        <v>0</v>
      </c>
      <c r="AB518">
        <f t="shared" si="53"/>
        <v>0</v>
      </c>
    </row>
    <row r="519" spans="1:28" x14ac:dyDescent="0.35">
      <c r="A519" s="15">
        <v>44175</v>
      </c>
      <c r="B519" s="16" t="s">
        <v>18</v>
      </c>
      <c r="C519" s="16" t="s">
        <v>25</v>
      </c>
      <c r="D519" s="16" t="s">
        <v>5</v>
      </c>
      <c r="E519" s="16" t="s">
        <v>57</v>
      </c>
      <c r="F519" s="16" t="s">
        <v>4</v>
      </c>
      <c r="G519" s="16" t="s">
        <v>53</v>
      </c>
      <c r="H519" s="16">
        <v>1</v>
      </c>
      <c r="I519" s="16">
        <v>15</v>
      </c>
      <c r="J519" s="16" t="s">
        <v>73</v>
      </c>
      <c r="K519" s="16" t="s">
        <v>77</v>
      </c>
      <c r="L519" s="16" t="s">
        <v>11</v>
      </c>
      <c r="M519" s="16">
        <v>1</v>
      </c>
      <c r="N519" s="16" t="s">
        <v>12</v>
      </c>
      <c r="O519" s="17" t="s">
        <v>35</v>
      </c>
      <c r="R519" t="str">
        <f t="shared" si="49"/>
        <v>Racalmas Challenger CupLast 16Zsombor BeneJulien Grondin</v>
      </c>
      <c r="V519">
        <f t="shared" si="50"/>
        <v>0</v>
      </c>
      <c r="X519">
        <f t="shared" si="51"/>
        <v>0</v>
      </c>
      <c r="Y519">
        <f t="shared" si="48"/>
        <v>1</v>
      </c>
      <c r="AA519">
        <f t="shared" si="52"/>
        <v>0</v>
      </c>
      <c r="AB519">
        <f t="shared" si="53"/>
        <v>0</v>
      </c>
    </row>
    <row r="520" spans="1:28" x14ac:dyDescent="0.35">
      <c r="A520" s="15">
        <v>44175</v>
      </c>
      <c r="B520" s="16" t="s">
        <v>18</v>
      </c>
      <c r="C520" s="16" t="s">
        <v>25</v>
      </c>
      <c r="D520" s="16" t="s">
        <v>5</v>
      </c>
      <c r="E520" s="16" t="s">
        <v>57</v>
      </c>
      <c r="F520" s="16" t="s">
        <v>4</v>
      </c>
      <c r="G520" s="16" t="s">
        <v>53</v>
      </c>
      <c r="H520" s="16">
        <v>1</v>
      </c>
      <c r="I520" s="16">
        <v>16</v>
      </c>
      <c r="J520" s="16" t="s">
        <v>73</v>
      </c>
      <c r="K520" s="16" t="s">
        <v>77</v>
      </c>
      <c r="L520" s="16" t="s">
        <v>11</v>
      </c>
      <c r="M520" s="16">
        <v>1</v>
      </c>
      <c r="N520" s="16" t="s">
        <v>12</v>
      </c>
      <c r="O520" s="17" t="s">
        <v>33</v>
      </c>
      <c r="R520" t="str">
        <f t="shared" si="49"/>
        <v>Racalmas Challenger CupLast 16Zsombor BeneJulien Grondin</v>
      </c>
      <c r="V520">
        <f t="shared" si="50"/>
        <v>0</v>
      </c>
      <c r="X520">
        <f t="shared" si="51"/>
        <v>0</v>
      </c>
      <c r="Y520">
        <f t="shared" si="48"/>
        <v>1</v>
      </c>
      <c r="AA520">
        <f t="shared" si="52"/>
        <v>0</v>
      </c>
      <c r="AB520">
        <f t="shared" si="53"/>
        <v>0</v>
      </c>
    </row>
    <row r="521" spans="1:28" x14ac:dyDescent="0.35">
      <c r="A521" s="15">
        <v>44175</v>
      </c>
      <c r="B521" s="16" t="s">
        <v>18</v>
      </c>
      <c r="C521" s="16" t="s">
        <v>25</v>
      </c>
      <c r="D521" s="16" t="s">
        <v>5</v>
      </c>
      <c r="E521" s="16" t="s">
        <v>57</v>
      </c>
      <c r="F521" s="16" t="s">
        <v>4</v>
      </c>
      <c r="G521" s="16" t="s">
        <v>53</v>
      </c>
      <c r="H521" s="16">
        <v>1</v>
      </c>
      <c r="I521" s="16">
        <v>17</v>
      </c>
      <c r="J521" s="16" t="s">
        <v>73</v>
      </c>
      <c r="K521" s="16" t="s">
        <v>77</v>
      </c>
      <c r="L521" s="16" t="s">
        <v>11</v>
      </c>
      <c r="M521" s="16">
        <v>1</v>
      </c>
      <c r="N521" s="16" t="s">
        <v>40</v>
      </c>
      <c r="O521" s="17" t="s">
        <v>40</v>
      </c>
      <c r="R521" t="str">
        <f t="shared" si="49"/>
        <v>Racalmas Challenger CupLast 16Zsombor BeneJulien Grondin</v>
      </c>
      <c r="V521">
        <f t="shared" si="50"/>
        <v>0</v>
      </c>
      <c r="X521">
        <f t="shared" si="51"/>
        <v>0</v>
      </c>
      <c r="Y521">
        <f t="shared" si="48"/>
        <v>0</v>
      </c>
      <c r="AA521">
        <f t="shared" si="52"/>
        <v>0</v>
      </c>
      <c r="AB521">
        <f t="shared" si="53"/>
        <v>0</v>
      </c>
    </row>
    <row r="522" spans="1:28" x14ac:dyDescent="0.35">
      <c r="A522" s="15">
        <v>44175</v>
      </c>
      <c r="B522" s="16" t="s">
        <v>18</v>
      </c>
      <c r="C522" s="16" t="s">
        <v>25</v>
      </c>
      <c r="D522" s="16" t="s">
        <v>5</v>
      </c>
      <c r="E522" s="16" t="s">
        <v>57</v>
      </c>
      <c r="F522" s="16" t="s">
        <v>4</v>
      </c>
      <c r="G522" s="16" t="s">
        <v>53</v>
      </c>
      <c r="H522" s="16">
        <v>1</v>
      </c>
      <c r="I522" s="16">
        <v>18</v>
      </c>
      <c r="J522" s="16" t="s">
        <v>73</v>
      </c>
      <c r="K522" s="16" t="s">
        <v>77</v>
      </c>
      <c r="L522" s="16" t="s">
        <v>11</v>
      </c>
      <c r="M522" s="16">
        <v>2</v>
      </c>
      <c r="N522" s="16" t="s">
        <v>12</v>
      </c>
      <c r="O522" s="17" t="s">
        <v>35</v>
      </c>
      <c r="R522" t="str">
        <f t="shared" si="49"/>
        <v>Racalmas Challenger CupLast 16Zsombor BeneJulien Grondin</v>
      </c>
      <c r="V522">
        <f t="shared" si="50"/>
        <v>0</v>
      </c>
      <c r="X522">
        <f t="shared" si="51"/>
        <v>0</v>
      </c>
      <c r="Y522">
        <f t="shared" si="48"/>
        <v>0</v>
      </c>
      <c r="AA522">
        <f t="shared" si="52"/>
        <v>0</v>
      </c>
      <c r="AB522">
        <f t="shared" si="53"/>
        <v>1</v>
      </c>
    </row>
    <row r="523" spans="1:28" x14ac:dyDescent="0.35">
      <c r="A523" s="15">
        <v>44175</v>
      </c>
      <c r="B523" s="16" t="s">
        <v>18</v>
      </c>
      <c r="C523" s="16" t="s">
        <v>25</v>
      </c>
      <c r="D523" s="16" t="s">
        <v>5</v>
      </c>
      <c r="E523" s="16" t="s">
        <v>57</v>
      </c>
      <c r="F523" s="16" t="s">
        <v>4</v>
      </c>
      <c r="G523" s="16" t="s">
        <v>53</v>
      </c>
      <c r="H523" s="16">
        <v>1</v>
      </c>
      <c r="I523" s="16">
        <v>19</v>
      </c>
      <c r="J523" s="16" t="s">
        <v>73</v>
      </c>
      <c r="K523" s="16" t="s">
        <v>77</v>
      </c>
      <c r="L523" s="16" t="s">
        <v>11</v>
      </c>
      <c r="M523" s="16">
        <v>2</v>
      </c>
      <c r="N523" s="16" t="s">
        <v>11</v>
      </c>
      <c r="O523" s="17" t="s">
        <v>33</v>
      </c>
      <c r="R523" t="str">
        <f t="shared" si="49"/>
        <v>Racalmas Challenger CupLast 16Zsombor BeneJulien Grondin</v>
      </c>
      <c r="V523">
        <f t="shared" si="50"/>
        <v>1</v>
      </c>
      <c r="X523">
        <f t="shared" si="51"/>
        <v>0</v>
      </c>
      <c r="Y523">
        <f t="shared" si="48"/>
        <v>0</v>
      </c>
      <c r="AA523">
        <f t="shared" si="52"/>
        <v>1</v>
      </c>
      <c r="AB523">
        <f t="shared" si="53"/>
        <v>0</v>
      </c>
    </row>
    <row r="524" spans="1:28" x14ac:dyDescent="0.35">
      <c r="A524" s="15">
        <v>44175</v>
      </c>
      <c r="B524" s="16" t="s">
        <v>18</v>
      </c>
      <c r="C524" s="16" t="s">
        <v>25</v>
      </c>
      <c r="D524" s="16" t="s">
        <v>5</v>
      </c>
      <c r="E524" s="16" t="s">
        <v>57</v>
      </c>
      <c r="F524" s="16" t="s">
        <v>4</v>
      </c>
      <c r="G524" s="16" t="s">
        <v>53</v>
      </c>
      <c r="H524" s="16">
        <v>1</v>
      </c>
      <c r="I524" s="16">
        <v>20</v>
      </c>
      <c r="J524" s="16" t="s">
        <v>73</v>
      </c>
      <c r="K524" s="16" t="s">
        <v>77</v>
      </c>
      <c r="L524" s="16" t="s">
        <v>12</v>
      </c>
      <c r="M524" s="16">
        <v>2</v>
      </c>
      <c r="N524" s="16" t="s">
        <v>11</v>
      </c>
      <c r="O524" s="17" t="s">
        <v>33</v>
      </c>
      <c r="R524" t="str">
        <f t="shared" si="49"/>
        <v>Racalmas Challenger CupLast 16Zsombor BeneJulien Grondin</v>
      </c>
      <c r="V524">
        <f t="shared" si="50"/>
        <v>0</v>
      </c>
      <c r="X524">
        <f t="shared" si="51"/>
        <v>0</v>
      </c>
      <c r="Y524">
        <f t="shared" si="48"/>
        <v>0</v>
      </c>
      <c r="AA524">
        <f t="shared" si="52"/>
        <v>0</v>
      </c>
      <c r="AB524">
        <f t="shared" si="53"/>
        <v>1</v>
      </c>
    </row>
    <row r="525" spans="1:28" x14ac:dyDescent="0.35">
      <c r="A525" s="15">
        <v>44175</v>
      </c>
      <c r="B525" s="16" t="s">
        <v>18</v>
      </c>
      <c r="C525" s="16" t="s">
        <v>25</v>
      </c>
      <c r="D525" s="16" t="s">
        <v>5</v>
      </c>
      <c r="E525" s="16" t="s">
        <v>57</v>
      </c>
      <c r="F525" s="16" t="s">
        <v>4</v>
      </c>
      <c r="G525" s="16" t="s">
        <v>53</v>
      </c>
      <c r="H525" s="16">
        <v>1</v>
      </c>
      <c r="I525" s="16">
        <v>21</v>
      </c>
      <c r="J525" s="16" t="s">
        <v>73</v>
      </c>
      <c r="K525" s="16" t="s">
        <v>77</v>
      </c>
      <c r="L525" s="16" t="s">
        <v>12</v>
      </c>
      <c r="M525" s="16">
        <v>1</v>
      </c>
      <c r="N525" s="16" t="s">
        <v>12</v>
      </c>
      <c r="O525" s="17" t="s">
        <v>33</v>
      </c>
      <c r="R525" t="str">
        <f t="shared" si="49"/>
        <v>Racalmas Challenger CupLast 16Zsombor BeneJulien Grondin</v>
      </c>
      <c r="V525">
        <f t="shared" si="50"/>
        <v>1</v>
      </c>
      <c r="X525">
        <f t="shared" si="51"/>
        <v>1</v>
      </c>
      <c r="Y525">
        <f t="shared" si="48"/>
        <v>0</v>
      </c>
      <c r="AA525">
        <f t="shared" si="52"/>
        <v>0</v>
      </c>
      <c r="AB525">
        <f t="shared" si="53"/>
        <v>0</v>
      </c>
    </row>
    <row r="526" spans="1:28" x14ac:dyDescent="0.35">
      <c r="A526" s="15">
        <v>44175</v>
      </c>
      <c r="B526" s="16" t="s">
        <v>18</v>
      </c>
      <c r="C526" s="16" t="s">
        <v>25</v>
      </c>
      <c r="D526" s="16" t="s">
        <v>5</v>
      </c>
      <c r="E526" s="16" t="s">
        <v>57</v>
      </c>
      <c r="F526" s="16" t="s">
        <v>4</v>
      </c>
      <c r="G526" s="16" t="s">
        <v>53</v>
      </c>
      <c r="H526" s="16">
        <v>2</v>
      </c>
      <c r="I526" s="16">
        <v>1</v>
      </c>
      <c r="J526" s="16" t="s">
        <v>73</v>
      </c>
      <c r="K526" s="16" t="s">
        <v>77</v>
      </c>
      <c r="L526" s="16" t="s">
        <v>11</v>
      </c>
      <c r="M526" s="16">
        <v>1</v>
      </c>
      <c r="N526" s="16" t="s">
        <v>12</v>
      </c>
      <c r="O526" s="17" t="s">
        <v>33</v>
      </c>
      <c r="R526" t="str">
        <f t="shared" si="49"/>
        <v>Racalmas Challenger CupLast 16Zsombor BeneJulien Grondin</v>
      </c>
      <c r="V526">
        <f t="shared" si="50"/>
        <v>0</v>
      </c>
      <c r="X526">
        <f t="shared" si="51"/>
        <v>0</v>
      </c>
      <c r="Y526">
        <f t="shared" si="48"/>
        <v>1</v>
      </c>
      <c r="AA526">
        <f t="shared" si="52"/>
        <v>0</v>
      </c>
      <c r="AB526">
        <f t="shared" si="53"/>
        <v>0</v>
      </c>
    </row>
    <row r="527" spans="1:28" x14ac:dyDescent="0.35">
      <c r="A527" s="15">
        <v>44175</v>
      </c>
      <c r="B527" s="16" t="s">
        <v>18</v>
      </c>
      <c r="C527" s="16" t="s">
        <v>25</v>
      </c>
      <c r="D527" s="16" t="s">
        <v>5</v>
      </c>
      <c r="E527" s="16" t="s">
        <v>57</v>
      </c>
      <c r="F527" s="16" t="s">
        <v>4</v>
      </c>
      <c r="G527" s="16" t="s">
        <v>53</v>
      </c>
      <c r="H527" s="16">
        <v>2</v>
      </c>
      <c r="I527" s="16">
        <v>2</v>
      </c>
      <c r="J527" s="16" t="s">
        <v>73</v>
      </c>
      <c r="K527" s="16" t="s">
        <v>77</v>
      </c>
      <c r="L527" s="16" t="s">
        <v>11</v>
      </c>
      <c r="M527" s="16">
        <v>2</v>
      </c>
      <c r="N527" s="16" t="s">
        <v>11</v>
      </c>
      <c r="O527" s="17" t="s">
        <v>33</v>
      </c>
      <c r="R527" t="str">
        <f t="shared" si="49"/>
        <v>Racalmas Challenger CupLast 16Zsombor BeneJulien Grondin</v>
      </c>
      <c r="V527">
        <f t="shared" si="50"/>
        <v>1</v>
      </c>
      <c r="X527">
        <f t="shared" si="51"/>
        <v>0</v>
      </c>
      <c r="Y527">
        <f t="shared" si="48"/>
        <v>0</v>
      </c>
      <c r="AA527">
        <f t="shared" si="52"/>
        <v>1</v>
      </c>
      <c r="AB527">
        <f t="shared" si="53"/>
        <v>0</v>
      </c>
    </row>
    <row r="528" spans="1:28" x14ac:dyDescent="0.35">
      <c r="A528" s="15">
        <v>44175</v>
      </c>
      <c r="B528" s="16" t="s">
        <v>18</v>
      </c>
      <c r="C528" s="16" t="s">
        <v>25</v>
      </c>
      <c r="D528" s="16" t="s">
        <v>5</v>
      </c>
      <c r="E528" s="16" t="s">
        <v>57</v>
      </c>
      <c r="F528" s="16" t="s">
        <v>4</v>
      </c>
      <c r="G528" s="16" t="s">
        <v>53</v>
      </c>
      <c r="H528" s="16">
        <v>2</v>
      </c>
      <c r="I528" s="16">
        <v>3</v>
      </c>
      <c r="J528" s="16" t="s">
        <v>73</v>
      </c>
      <c r="K528" s="16" t="s">
        <v>77</v>
      </c>
      <c r="L528" s="16" t="s">
        <v>11</v>
      </c>
      <c r="M528" s="16">
        <v>2</v>
      </c>
      <c r="N528" s="16" t="s">
        <v>12</v>
      </c>
      <c r="O528" s="17" t="s">
        <v>35</v>
      </c>
      <c r="R528" t="str">
        <f t="shared" si="49"/>
        <v>Racalmas Challenger CupLast 16Zsombor BeneJulien Grondin</v>
      </c>
      <c r="V528">
        <f t="shared" si="50"/>
        <v>0</v>
      </c>
      <c r="X528">
        <f t="shared" si="51"/>
        <v>0</v>
      </c>
      <c r="Y528">
        <f t="shared" si="48"/>
        <v>0</v>
      </c>
      <c r="AA528">
        <f t="shared" si="52"/>
        <v>0</v>
      </c>
      <c r="AB528">
        <f t="shared" si="53"/>
        <v>1</v>
      </c>
    </row>
    <row r="529" spans="1:28" x14ac:dyDescent="0.35">
      <c r="A529" s="15">
        <v>44175</v>
      </c>
      <c r="B529" s="16" t="s">
        <v>18</v>
      </c>
      <c r="C529" s="16" t="s">
        <v>25</v>
      </c>
      <c r="D529" s="16" t="s">
        <v>5</v>
      </c>
      <c r="E529" s="16" t="s">
        <v>57</v>
      </c>
      <c r="F529" s="16" t="s">
        <v>4</v>
      </c>
      <c r="G529" s="16" t="s">
        <v>53</v>
      </c>
      <c r="H529" s="16">
        <v>2</v>
      </c>
      <c r="I529" s="16">
        <v>4</v>
      </c>
      <c r="J529" s="16" t="s">
        <v>73</v>
      </c>
      <c r="K529" s="16" t="s">
        <v>77</v>
      </c>
      <c r="L529" s="16" t="s">
        <v>11</v>
      </c>
      <c r="M529" s="16">
        <v>1</v>
      </c>
      <c r="N529" s="16" t="s">
        <v>11</v>
      </c>
      <c r="O529" s="17" t="s">
        <v>35</v>
      </c>
      <c r="R529" t="str">
        <f t="shared" si="49"/>
        <v>Racalmas Challenger CupLast 16Zsombor BeneJulien Grondin</v>
      </c>
      <c r="V529">
        <f t="shared" si="50"/>
        <v>1</v>
      </c>
      <c r="X529">
        <f t="shared" si="51"/>
        <v>1</v>
      </c>
      <c r="Y529">
        <f t="shared" si="48"/>
        <v>0</v>
      </c>
      <c r="AA529">
        <f t="shared" si="52"/>
        <v>0</v>
      </c>
      <c r="AB529">
        <f t="shared" si="53"/>
        <v>0</v>
      </c>
    </row>
    <row r="530" spans="1:28" x14ac:dyDescent="0.35">
      <c r="A530" s="15">
        <v>44175</v>
      </c>
      <c r="B530" s="16" t="s">
        <v>18</v>
      </c>
      <c r="C530" s="16" t="s">
        <v>25</v>
      </c>
      <c r="D530" s="16" t="s">
        <v>5</v>
      </c>
      <c r="E530" s="16" t="s">
        <v>57</v>
      </c>
      <c r="F530" s="16" t="s">
        <v>4</v>
      </c>
      <c r="G530" s="16" t="s">
        <v>53</v>
      </c>
      <c r="H530" s="16">
        <v>2</v>
      </c>
      <c r="I530" s="16">
        <v>5</v>
      </c>
      <c r="J530" s="16" t="s">
        <v>73</v>
      </c>
      <c r="K530" s="16" t="s">
        <v>77</v>
      </c>
      <c r="L530" s="16" t="s">
        <v>12</v>
      </c>
      <c r="M530" s="16">
        <v>1</v>
      </c>
      <c r="N530" s="16" t="s">
        <v>12</v>
      </c>
      <c r="O530" s="17" t="s">
        <v>33</v>
      </c>
      <c r="R530" t="str">
        <f t="shared" si="49"/>
        <v>Racalmas Challenger CupLast 16Zsombor BeneJulien Grondin</v>
      </c>
      <c r="V530">
        <f t="shared" si="50"/>
        <v>1</v>
      </c>
      <c r="X530">
        <f t="shared" si="51"/>
        <v>1</v>
      </c>
      <c r="Y530">
        <f t="shared" si="48"/>
        <v>0</v>
      </c>
      <c r="AA530">
        <f t="shared" si="52"/>
        <v>0</v>
      </c>
      <c r="AB530">
        <f t="shared" si="53"/>
        <v>0</v>
      </c>
    </row>
    <row r="531" spans="1:28" x14ac:dyDescent="0.35">
      <c r="A531" s="15">
        <v>44175</v>
      </c>
      <c r="B531" s="16" t="s">
        <v>18</v>
      </c>
      <c r="C531" s="16" t="s">
        <v>25</v>
      </c>
      <c r="D531" s="16" t="s">
        <v>5</v>
      </c>
      <c r="E531" s="16" t="s">
        <v>57</v>
      </c>
      <c r="F531" s="16" t="s">
        <v>4</v>
      </c>
      <c r="G531" s="16" t="s">
        <v>53</v>
      </c>
      <c r="H531" s="16">
        <v>2</v>
      </c>
      <c r="I531" s="16">
        <v>6</v>
      </c>
      <c r="J531" s="16" t="s">
        <v>73</v>
      </c>
      <c r="K531" s="16" t="s">
        <v>77</v>
      </c>
      <c r="L531" s="16" t="s">
        <v>12</v>
      </c>
      <c r="M531" s="16">
        <v>1</v>
      </c>
      <c r="N531" s="16" t="s">
        <v>12</v>
      </c>
      <c r="O531" s="17" t="s">
        <v>34</v>
      </c>
      <c r="R531" t="str">
        <f t="shared" si="49"/>
        <v>Racalmas Challenger CupLast 16Zsombor BeneJulien Grondin</v>
      </c>
      <c r="V531">
        <f t="shared" si="50"/>
        <v>1</v>
      </c>
      <c r="X531">
        <f t="shared" si="51"/>
        <v>1</v>
      </c>
      <c r="Y531">
        <f t="shared" si="48"/>
        <v>0</v>
      </c>
      <c r="AA531">
        <f t="shared" si="52"/>
        <v>0</v>
      </c>
      <c r="AB531">
        <f t="shared" si="53"/>
        <v>0</v>
      </c>
    </row>
    <row r="532" spans="1:28" x14ac:dyDescent="0.35">
      <c r="A532" s="15">
        <v>44175</v>
      </c>
      <c r="B532" s="16" t="s">
        <v>18</v>
      </c>
      <c r="C532" s="16" t="s">
        <v>25</v>
      </c>
      <c r="D532" s="16" t="s">
        <v>5</v>
      </c>
      <c r="E532" s="16" t="s">
        <v>57</v>
      </c>
      <c r="F532" s="16" t="s">
        <v>4</v>
      </c>
      <c r="G532" s="16" t="s">
        <v>53</v>
      </c>
      <c r="H532" s="16">
        <v>2</v>
      </c>
      <c r="I532" s="16">
        <v>7</v>
      </c>
      <c r="J532" s="16" t="s">
        <v>73</v>
      </c>
      <c r="K532" s="16" t="s">
        <v>77</v>
      </c>
      <c r="L532" s="16" t="s">
        <v>12</v>
      </c>
      <c r="M532" s="16">
        <v>1</v>
      </c>
      <c r="N532" s="16" t="s">
        <v>11</v>
      </c>
      <c r="O532" s="17" t="s">
        <v>33</v>
      </c>
      <c r="R532" t="str">
        <f t="shared" si="49"/>
        <v>Racalmas Challenger CupLast 16Zsombor BeneJulien Grondin</v>
      </c>
      <c r="V532">
        <f t="shared" si="50"/>
        <v>0</v>
      </c>
      <c r="X532">
        <f t="shared" si="51"/>
        <v>0</v>
      </c>
      <c r="Y532">
        <f t="shared" si="48"/>
        <v>1</v>
      </c>
      <c r="AA532">
        <f t="shared" si="52"/>
        <v>0</v>
      </c>
      <c r="AB532">
        <f t="shared" si="53"/>
        <v>0</v>
      </c>
    </row>
    <row r="533" spans="1:28" x14ac:dyDescent="0.35">
      <c r="A533" s="15">
        <v>44175</v>
      </c>
      <c r="B533" s="16" t="s">
        <v>18</v>
      </c>
      <c r="C533" s="16" t="s">
        <v>25</v>
      </c>
      <c r="D533" s="16" t="s">
        <v>5</v>
      </c>
      <c r="E533" s="16" t="s">
        <v>57</v>
      </c>
      <c r="F533" s="16" t="s">
        <v>4</v>
      </c>
      <c r="G533" s="16" t="s">
        <v>53</v>
      </c>
      <c r="H533" s="16">
        <v>2</v>
      </c>
      <c r="I533" s="16">
        <v>8</v>
      </c>
      <c r="J533" s="16" t="s">
        <v>73</v>
      </c>
      <c r="K533" s="16" t="s">
        <v>77</v>
      </c>
      <c r="L533" s="16" t="s">
        <v>12</v>
      </c>
      <c r="M533" s="16">
        <v>1</v>
      </c>
      <c r="N533" s="16" t="s">
        <v>11</v>
      </c>
      <c r="O533" s="17" t="s">
        <v>35</v>
      </c>
      <c r="R533" t="str">
        <f t="shared" si="49"/>
        <v>Racalmas Challenger CupLast 16Zsombor BeneJulien Grondin</v>
      </c>
      <c r="V533">
        <f t="shared" si="50"/>
        <v>0</v>
      </c>
      <c r="X533">
        <f t="shared" si="51"/>
        <v>0</v>
      </c>
      <c r="Y533">
        <f t="shared" si="48"/>
        <v>1</v>
      </c>
      <c r="AA533">
        <f t="shared" si="52"/>
        <v>0</v>
      </c>
      <c r="AB533">
        <f t="shared" si="53"/>
        <v>0</v>
      </c>
    </row>
    <row r="534" spans="1:28" x14ac:dyDescent="0.35">
      <c r="A534" s="15">
        <v>44175</v>
      </c>
      <c r="B534" s="16" t="s">
        <v>18</v>
      </c>
      <c r="C534" s="16" t="s">
        <v>25</v>
      </c>
      <c r="D534" s="16" t="s">
        <v>5</v>
      </c>
      <c r="E534" s="16" t="s">
        <v>57</v>
      </c>
      <c r="F534" s="16" t="s">
        <v>4</v>
      </c>
      <c r="G534" s="16" t="s">
        <v>53</v>
      </c>
      <c r="H534" s="16">
        <v>2</v>
      </c>
      <c r="I534" s="16">
        <v>9</v>
      </c>
      <c r="J534" s="16" t="s">
        <v>73</v>
      </c>
      <c r="K534" s="16" t="s">
        <v>77</v>
      </c>
      <c r="L534" s="16" t="s">
        <v>11</v>
      </c>
      <c r="M534" s="16">
        <v>2</v>
      </c>
      <c r="N534" s="16" t="s">
        <v>12</v>
      </c>
      <c r="O534" s="17" t="s">
        <v>34</v>
      </c>
      <c r="R534" t="str">
        <f t="shared" si="49"/>
        <v>Racalmas Challenger CupLast 16Zsombor BeneJulien Grondin</v>
      </c>
      <c r="V534">
        <f t="shared" si="50"/>
        <v>0</v>
      </c>
      <c r="X534">
        <f t="shared" si="51"/>
        <v>0</v>
      </c>
      <c r="Y534">
        <f t="shared" si="48"/>
        <v>0</v>
      </c>
      <c r="AA534">
        <f t="shared" si="52"/>
        <v>0</v>
      </c>
      <c r="AB534">
        <f t="shared" si="53"/>
        <v>1</v>
      </c>
    </row>
    <row r="535" spans="1:28" x14ac:dyDescent="0.35">
      <c r="A535" s="15">
        <v>44175</v>
      </c>
      <c r="B535" s="16" t="s">
        <v>18</v>
      </c>
      <c r="C535" s="16" t="s">
        <v>25</v>
      </c>
      <c r="D535" s="16" t="s">
        <v>5</v>
      </c>
      <c r="E535" s="16" t="s">
        <v>57</v>
      </c>
      <c r="F535" s="16" t="s">
        <v>4</v>
      </c>
      <c r="G535" s="16" t="s">
        <v>53</v>
      </c>
      <c r="H535" s="16">
        <v>2</v>
      </c>
      <c r="I535" s="16">
        <v>10</v>
      </c>
      <c r="J535" s="16" t="s">
        <v>73</v>
      </c>
      <c r="K535" s="16" t="s">
        <v>77</v>
      </c>
      <c r="L535" s="16" t="s">
        <v>11</v>
      </c>
      <c r="M535" s="16">
        <v>1</v>
      </c>
      <c r="N535" s="16" t="s">
        <v>40</v>
      </c>
      <c r="O535" s="17" t="s">
        <v>40</v>
      </c>
      <c r="R535" t="str">
        <f t="shared" si="49"/>
        <v>Racalmas Challenger CupLast 16Zsombor BeneJulien Grondin</v>
      </c>
      <c r="V535">
        <f t="shared" si="50"/>
        <v>0</v>
      </c>
      <c r="X535">
        <f t="shared" si="51"/>
        <v>0</v>
      </c>
      <c r="Y535">
        <f t="shared" si="48"/>
        <v>0</v>
      </c>
      <c r="AA535">
        <f t="shared" si="52"/>
        <v>0</v>
      </c>
      <c r="AB535">
        <f t="shared" si="53"/>
        <v>0</v>
      </c>
    </row>
    <row r="536" spans="1:28" x14ac:dyDescent="0.35">
      <c r="A536" s="15">
        <v>44175</v>
      </c>
      <c r="B536" s="16" t="s">
        <v>18</v>
      </c>
      <c r="C536" s="16" t="s">
        <v>25</v>
      </c>
      <c r="D536" s="16" t="s">
        <v>5</v>
      </c>
      <c r="E536" s="16" t="s">
        <v>57</v>
      </c>
      <c r="F536" s="16" t="s">
        <v>4</v>
      </c>
      <c r="G536" s="16" t="s">
        <v>53</v>
      </c>
      <c r="H536" s="16">
        <v>2</v>
      </c>
      <c r="I536" s="16">
        <v>11</v>
      </c>
      <c r="J536" s="16" t="s">
        <v>73</v>
      </c>
      <c r="K536" s="16" t="s">
        <v>77</v>
      </c>
      <c r="L536" s="16" t="s">
        <v>11</v>
      </c>
      <c r="M536" s="16">
        <v>1</v>
      </c>
      <c r="N536" s="16" t="s">
        <v>12</v>
      </c>
      <c r="O536" s="17" t="s">
        <v>35</v>
      </c>
      <c r="R536" t="str">
        <f t="shared" si="49"/>
        <v>Racalmas Challenger CupLast 16Zsombor BeneJulien Grondin</v>
      </c>
      <c r="V536">
        <f t="shared" si="50"/>
        <v>0</v>
      </c>
      <c r="X536">
        <f t="shared" si="51"/>
        <v>0</v>
      </c>
      <c r="Y536">
        <f t="shared" si="48"/>
        <v>1</v>
      </c>
      <c r="AA536">
        <f t="shared" si="52"/>
        <v>0</v>
      </c>
      <c r="AB536">
        <f t="shared" si="53"/>
        <v>0</v>
      </c>
    </row>
    <row r="537" spans="1:28" x14ac:dyDescent="0.35">
      <c r="A537" s="15">
        <v>44175</v>
      </c>
      <c r="B537" s="16" t="s">
        <v>18</v>
      </c>
      <c r="C537" s="16" t="s">
        <v>25</v>
      </c>
      <c r="D537" s="16" t="s">
        <v>5</v>
      </c>
      <c r="E537" s="16" t="s">
        <v>57</v>
      </c>
      <c r="F537" s="16" t="s">
        <v>4</v>
      </c>
      <c r="G537" s="16" t="s">
        <v>53</v>
      </c>
      <c r="H537" s="16">
        <v>2</v>
      </c>
      <c r="I537" s="16">
        <v>12</v>
      </c>
      <c r="J537" s="16" t="s">
        <v>73</v>
      </c>
      <c r="K537" s="16" t="s">
        <v>77</v>
      </c>
      <c r="L537" s="16" t="s">
        <v>11</v>
      </c>
      <c r="M537" s="16">
        <v>1</v>
      </c>
      <c r="N537" s="16" t="s">
        <v>12</v>
      </c>
      <c r="O537" s="17" t="s">
        <v>33</v>
      </c>
      <c r="R537" t="str">
        <f t="shared" si="49"/>
        <v>Racalmas Challenger CupLast 16Zsombor BeneJulien Grondin</v>
      </c>
      <c r="V537">
        <f t="shared" si="50"/>
        <v>0</v>
      </c>
      <c r="X537">
        <f t="shared" si="51"/>
        <v>0</v>
      </c>
      <c r="Y537">
        <f t="shared" si="48"/>
        <v>1</v>
      </c>
      <c r="AA537">
        <f t="shared" si="52"/>
        <v>0</v>
      </c>
      <c r="AB537">
        <f t="shared" si="53"/>
        <v>0</v>
      </c>
    </row>
    <row r="538" spans="1:28" x14ac:dyDescent="0.35">
      <c r="A538" s="15">
        <v>44175</v>
      </c>
      <c r="B538" s="16" t="s">
        <v>18</v>
      </c>
      <c r="C538" s="16" t="s">
        <v>25</v>
      </c>
      <c r="D538" s="16" t="s">
        <v>5</v>
      </c>
      <c r="E538" s="16" t="s">
        <v>57</v>
      </c>
      <c r="F538" s="16" t="s">
        <v>4</v>
      </c>
      <c r="G538" s="16" t="s">
        <v>53</v>
      </c>
      <c r="H538" s="16">
        <v>2</v>
      </c>
      <c r="I538" s="16">
        <v>13</v>
      </c>
      <c r="J538" s="16" t="s">
        <v>73</v>
      </c>
      <c r="K538" s="16" t="s">
        <v>77</v>
      </c>
      <c r="L538" s="16" t="s">
        <v>11</v>
      </c>
      <c r="M538" s="16">
        <v>1</v>
      </c>
      <c r="N538" s="16" t="s">
        <v>11</v>
      </c>
      <c r="O538" s="17" t="s">
        <v>33</v>
      </c>
      <c r="R538" t="str">
        <f t="shared" si="49"/>
        <v>Racalmas Challenger CupLast 16Zsombor BeneJulien Grondin</v>
      </c>
      <c r="V538">
        <f t="shared" si="50"/>
        <v>1</v>
      </c>
      <c r="X538">
        <f t="shared" si="51"/>
        <v>1</v>
      </c>
      <c r="Y538">
        <f t="shared" si="48"/>
        <v>0</v>
      </c>
      <c r="AA538">
        <f t="shared" si="52"/>
        <v>0</v>
      </c>
      <c r="AB538">
        <f t="shared" si="53"/>
        <v>0</v>
      </c>
    </row>
    <row r="539" spans="1:28" x14ac:dyDescent="0.35">
      <c r="A539" s="15">
        <v>44175</v>
      </c>
      <c r="B539" s="16" t="s">
        <v>18</v>
      </c>
      <c r="C539" s="16" t="s">
        <v>25</v>
      </c>
      <c r="D539" s="16" t="s">
        <v>5</v>
      </c>
      <c r="E539" s="16" t="s">
        <v>57</v>
      </c>
      <c r="F539" s="16" t="s">
        <v>4</v>
      </c>
      <c r="G539" s="16" t="s">
        <v>53</v>
      </c>
      <c r="H539" s="16">
        <v>2</v>
      </c>
      <c r="I539" s="16">
        <v>14</v>
      </c>
      <c r="J539" s="16" t="s">
        <v>73</v>
      </c>
      <c r="K539" s="16" t="s">
        <v>77</v>
      </c>
      <c r="L539" s="16" t="s">
        <v>12</v>
      </c>
      <c r="M539" s="16">
        <v>1</v>
      </c>
      <c r="N539" s="16" t="s">
        <v>12</v>
      </c>
      <c r="O539" s="17" t="s">
        <v>35</v>
      </c>
      <c r="R539" t="str">
        <f t="shared" si="49"/>
        <v>Racalmas Challenger CupLast 16Zsombor BeneJulien Grondin</v>
      </c>
      <c r="V539">
        <f t="shared" si="50"/>
        <v>1</v>
      </c>
      <c r="X539">
        <f t="shared" si="51"/>
        <v>1</v>
      </c>
      <c r="Y539">
        <f t="shared" si="48"/>
        <v>0</v>
      </c>
      <c r="AA539">
        <f t="shared" si="52"/>
        <v>0</v>
      </c>
      <c r="AB539">
        <f t="shared" si="53"/>
        <v>0</v>
      </c>
    </row>
    <row r="540" spans="1:28" x14ac:dyDescent="0.35">
      <c r="A540" s="15">
        <v>44175</v>
      </c>
      <c r="B540" s="16" t="s">
        <v>18</v>
      </c>
      <c r="C540" s="16" t="s">
        <v>25</v>
      </c>
      <c r="D540" s="16" t="s">
        <v>5</v>
      </c>
      <c r="E540" s="16" t="s">
        <v>57</v>
      </c>
      <c r="F540" s="16" t="s">
        <v>4</v>
      </c>
      <c r="G540" s="16" t="s">
        <v>53</v>
      </c>
      <c r="H540" s="16">
        <v>2</v>
      </c>
      <c r="I540" s="16">
        <v>15</v>
      </c>
      <c r="J540" s="16" t="s">
        <v>73</v>
      </c>
      <c r="K540" s="16" t="s">
        <v>77</v>
      </c>
      <c r="L540" s="16" t="s">
        <v>12</v>
      </c>
      <c r="M540" s="16">
        <v>2</v>
      </c>
      <c r="N540" s="16" t="s">
        <v>11</v>
      </c>
      <c r="O540" s="17" t="s">
        <v>35</v>
      </c>
      <c r="R540" t="str">
        <f t="shared" si="49"/>
        <v>Racalmas Challenger CupLast 16Zsombor BeneJulien Grondin</v>
      </c>
      <c r="V540">
        <f t="shared" si="50"/>
        <v>0</v>
      </c>
      <c r="X540">
        <f t="shared" si="51"/>
        <v>0</v>
      </c>
      <c r="Y540">
        <f t="shared" si="48"/>
        <v>0</v>
      </c>
      <c r="AA540">
        <f t="shared" si="52"/>
        <v>0</v>
      </c>
      <c r="AB540">
        <f t="shared" si="53"/>
        <v>1</v>
      </c>
    </row>
    <row r="541" spans="1:28" x14ac:dyDescent="0.35">
      <c r="A541" s="15">
        <v>44175</v>
      </c>
      <c r="B541" s="16" t="s">
        <v>18</v>
      </c>
      <c r="C541" s="16" t="s">
        <v>25</v>
      </c>
      <c r="D541" s="16" t="s">
        <v>5</v>
      </c>
      <c r="E541" s="16" t="s">
        <v>57</v>
      </c>
      <c r="F541" s="16" t="s">
        <v>4</v>
      </c>
      <c r="G541" s="16" t="s">
        <v>53</v>
      </c>
      <c r="H541" s="16">
        <v>2</v>
      </c>
      <c r="I541" s="16">
        <v>16</v>
      </c>
      <c r="J541" s="16" t="s">
        <v>73</v>
      </c>
      <c r="K541" s="16" t="s">
        <v>77</v>
      </c>
      <c r="L541" s="16" t="s">
        <v>12</v>
      </c>
      <c r="M541" s="16">
        <v>2</v>
      </c>
      <c r="N541" s="16" t="s">
        <v>12</v>
      </c>
      <c r="O541" s="17" t="s">
        <v>35</v>
      </c>
      <c r="R541" t="str">
        <f t="shared" si="49"/>
        <v>Racalmas Challenger CupLast 16Zsombor BeneJulien Grondin</v>
      </c>
      <c r="V541">
        <f t="shared" si="50"/>
        <v>1</v>
      </c>
      <c r="X541">
        <f t="shared" si="51"/>
        <v>0</v>
      </c>
      <c r="Y541">
        <f t="shared" si="48"/>
        <v>0</v>
      </c>
      <c r="AA541">
        <f t="shared" si="52"/>
        <v>1</v>
      </c>
      <c r="AB541">
        <f t="shared" si="53"/>
        <v>0</v>
      </c>
    </row>
    <row r="542" spans="1:28" x14ac:dyDescent="0.35">
      <c r="A542" s="15">
        <v>44175</v>
      </c>
      <c r="B542" s="16" t="s">
        <v>18</v>
      </c>
      <c r="C542" s="16" t="s">
        <v>25</v>
      </c>
      <c r="D542" s="16" t="s">
        <v>5</v>
      </c>
      <c r="E542" s="16" t="s">
        <v>57</v>
      </c>
      <c r="F542" s="16" t="s">
        <v>4</v>
      </c>
      <c r="G542" s="16" t="s">
        <v>53</v>
      </c>
      <c r="H542" s="16">
        <v>2</v>
      </c>
      <c r="I542" s="16">
        <v>17</v>
      </c>
      <c r="J542" s="16" t="s">
        <v>73</v>
      </c>
      <c r="K542" s="16" t="s">
        <v>77</v>
      </c>
      <c r="L542" s="16" t="s">
        <v>12</v>
      </c>
      <c r="M542" s="16">
        <v>1</v>
      </c>
      <c r="N542" s="16" t="s">
        <v>12</v>
      </c>
      <c r="O542" s="17" t="s">
        <v>35</v>
      </c>
      <c r="R542" t="str">
        <f t="shared" si="49"/>
        <v>Racalmas Challenger CupLast 16Zsombor BeneJulien Grondin</v>
      </c>
      <c r="V542">
        <f t="shared" si="50"/>
        <v>1</v>
      </c>
      <c r="X542">
        <f t="shared" si="51"/>
        <v>1</v>
      </c>
      <c r="Y542">
        <f t="shared" si="48"/>
        <v>0</v>
      </c>
      <c r="AA542">
        <f t="shared" si="52"/>
        <v>0</v>
      </c>
      <c r="AB542">
        <f t="shared" si="53"/>
        <v>0</v>
      </c>
    </row>
    <row r="543" spans="1:28" x14ac:dyDescent="0.35">
      <c r="A543" s="15">
        <v>44175</v>
      </c>
      <c r="B543" s="16" t="s">
        <v>18</v>
      </c>
      <c r="C543" s="16" t="s">
        <v>25</v>
      </c>
      <c r="D543" s="16" t="s">
        <v>5</v>
      </c>
      <c r="E543" s="16" t="s">
        <v>57</v>
      </c>
      <c r="F543" s="16" t="s">
        <v>4</v>
      </c>
      <c r="G543" s="16" t="s">
        <v>53</v>
      </c>
      <c r="H543" s="16">
        <v>2</v>
      </c>
      <c r="I543" s="16">
        <v>18</v>
      </c>
      <c r="J543" s="16" t="s">
        <v>73</v>
      </c>
      <c r="K543" s="16" t="s">
        <v>77</v>
      </c>
      <c r="L543" s="16" t="s">
        <v>11</v>
      </c>
      <c r="M543" s="16">
        <v>2</v>
      </c>
      <c r="N543" s="16" t="s">
        <v>12</v>
      </c>
      <c r="O543" s="17" t="s">
        <v>34</v>
      </c>
      <c r="R543" t="str">
        <f t="shared" si="49"/>
        <v>Racalmas Challenger CupLast 16Zsombor BeneJulien Grondin</v>
      </c>
      <c r="V543">
        <f t="shared" si="50"/>
        <v>0</v>
      </c>
      <c r="X543">
        <f t="shared" si="51"/>
        <v>0</v>
      </c>
      <c r="Y543">
        <f t="shared" si="48"/>
        <v>0</v>
      </c>
      <c r="AA543">
        <f t="shared" si="52"/>
        <v>0</v>
      </c>
      <c r="AB543">
        <f t="shared" si="53"/>
        <v>1</v>
      </c>
    </row>
    <row r="544" spans="1:28" x14ac:dyDescent="0.35">
      <c r="A544" s="15">
        <v>44175</v>
      </c>
      <c r="B544" s="16" t="s">
        <v>18</v>
      </c>
      <c r="C544" s="16" t="s">
        <v>25</v>
      </c>
      <c r="D544" s="16" t="s">
        <v>5</v>
      </c>
      <c r="E544" s="16" t="s">
        <v>57</v>
      </c>
      <c r="F544" s="16" t="s">
        <v>4</v>
      </c>
      <c r="G544" s="16" t="s">
        <v>53</v>
      </c>
      <c r="H544" s="16">
        <v>2</v>
      </c>
      <c r="I544" s="16">
        <v>19</v>
      </c>
      <c r="J544" s="16" t="s">
        <v>73</v>
      </c>
      <c r="K544" s="16" t="s">
        <v>77</v>
      </c>
      <c r="L544" s="16" t="s">
        <v>11</v>
      </c>
      <c r="M544" s="16">
        <v>1</v>
      </c>
      <c r="N544" s="16" t="s">
        <v>11</v>
      </c>
      <c r="O544" s="17" t="s">
        <v>35</v>
      </c>
      <c r="R544" t="str">
        <f t="shared" si="49"/>
        <v>Racalmas Challenger CupLast 16Zsombor BeneJulien Grondin</v>
      </c>
      <c r="V544">
        <f t="shared" si="50"/>
        <v>1</v>
      </c>
      <c r="X544">
        <f t="shared" si="51"/>
        <v>1</v>
      </c>
      <c r="Y544">
        <f t="shared" si="48"/>
        <v>0</v>
      </c>
      <c r="AA544">
        <f t="shared" si="52"/>
        <v>0</v>
      </c>
      <c r="AB544">
        <f t="shared" si="53"/>
        <v>0</v>
      </c>
    </row>
    <row r="545" spans="1:28" x14ac:dyDescent="0.35">
      <c r="A545" s="15">
        <v>44175</v>
      </c>
      <c r="B545" s="16" t="s">
        <v>18</v>
      </c>
      <c r="C545" s="16" t="s">
        <v>25</v>
      </c>
      <c r="D545" s="16" t="s">
        <v>5</v>
      </c>
      <c r="E545" s="16" t="s">
        <v>57</v>
      </c>
      <c r="F545" s="16" t="s">
        <v>4</v>
      </c>
      <c r="G545" s="16" t="s">
        <v>53</v>
      </c>
      <c r="H545" s="16">
        <v>2</v>
      </c>
      <c r="I545" s="16">
        <v>20</v>
      </c>
      <c r="J545" s="16" t="s">
        <v>73</v>
      </c>
      <c r="K545" s="16" t="s">
        <v>77</v>
      </c>
      <c r="L545" s="16" t="s">
        <v>11</v>
      </c>
      <c r="M545" s="16">
        <v>1</v>
      </c>
      <c r="N545" s="16" t="s">
        <v>11</v>
      </c>
      <c r="O545" s="17" t="s">
        <v>35</v>
      </c>
      <c r="R545" t="str">
        <f t="shared" si="49"/>
        <v>Racalmas Challenger CupLast 16Zsombor BeneJulien Grondin</v>
      </c>
      <c r="V545">
        <f t="shared" si="50"/>
        <v>1</v>
      </c>
      <c r="X545">
        <f t="shared" si="51"/>
        <v>1</v>
      </c>
      <c r="Y545">
        <f t="shared" si="48"/>
        <v>0</v>
      </c>
      <c r="AA545">
        <f t="shared" si="52"/>
        <v>0</v>
      </c>
      <c r="AB545">
        <f t="shared" si="53"/>
        <v>0</v>
      </c>
    </row>
    <row r="546" spans="1:28" x14ac:dyDescent="0.35">
      <c r="A546" s="15">
        <v>44175</v>
      </c>
      <c r="B546" s="16" t="s">
        <v>18</v>
      </c>
      <c r="C546" s="16" t="s">
        <v>25</v>
      </c>
      <c r="D546" s="16" t="s">
        <v>5</v>
      </c>
      <c r="E546" s="16" t="s">
        <v>57</v>
      </c>
      <c r="F546" s="16" t="s">
        <v>4</v>
      </c>
      <c r="G546" s="16" t="s">
        <v>53</v>
      </c>
      <c r="H546" s="16">
        <v>2</v>
      </c>
      <c r="I546" s="16">
        <v>21</v>
      </c>
      <c r="J546" s="16" t="s">
        <v>73</v>
      </c>
      <c r="K546" s="16" t="s">
        <v>77</v>
      </c>
      <c r="L546" s="16" t="s">
        <v>11</v>
      </c>
      <c r="M546" s="16">
        <v>2</v>
      </c>
      <c r="N546" s="16" t="s">
        <v>11</v>
      </c>
      <c r="O546" s="17" t="s">
        <v>35</v>
      </c>
      <c r="R546" t="str">
        <f t="shared" si="49"/>
        <v>Racalmas Challenger CupLast 16Zsombor BeneJulien Grondin</v>
      </c>
      <c r="V546">
        <f t="shared" si="50"/>
        <v>1</v>
      </c>
      <c r="X546">
        <f t="shared" si="51"/>
        <v>0</v>
      </c>
      <c r="Y546">
        <f t="shared" si="48"/>
        <v>0</v>
      </c>
      <c r="AA546">
        <f t="shared" si="52"/>
        <v>1</v>
      </c>
      <c r="AB546">
        <f t="shared" si="53"/>
        <v>0</v>
      </c>
    </row>
    <row r="547" spans="1:28" x14ac:dyDescent="0.35">
      <c r="A547" s="15">
        <v>44175</v>
      </c>
      <c r="B547" s="16" t="s">
        <v>18</v>
      </c>
      <c r="C547" s="16" t="s">
        <v>25</v>
      </c>
      <c r="D547" s="16" t="s">
        <v>5</v>
      </c>
      <c r="E547" s="16" t="s">
        <v>57</v>
      </c>
      <c r="F547" s="16" t="s">
        <v>4</v>
      </c>
      <c r="G547" s="16" t="s">
        <v>53</v>
      </c>
      <c r="H547" s="16">
        <v>2</v>
      </c>
      <c r="I547" s="16">
        <v>22</v>
      </c>
      <c r="J547" s="16" t="s">
        <v>73</v>
      </c>
      <c r="K547" s="16" t="s">
        <v>77</v>
      </c>
      <c r="L547" s="16" t="s">
        <v>12</v>
      </c>
      <c r="M547" s="16">
        <v>1</v>
      </c>
      <c r="N547" s="16" t="s">
        <v>12</v>
      </c>
      <c r="O547" s="17" t="s">
        <v>33</v>
      </c>
      <c r="R547" t="str">
        <f t="shared" si="49"/>
        <v>Racalmas Challenger CupLast 16Zsombor BeneJulien Grondin</v>
      </c>
      <c r="V547">
        <f t="shared" si="50"/>
        <v>1</v>
      </c>
      <c r="X547">
        <f t="shared" si="51"/>
        <v>1</v>
      </c>
      <c r="Y547">
        <f t="shared" si="48"/>
        <v>0</v>
      </c>
      <c r="AA547">
        <f t="shared" si="52"/>
        <v>0</v>
      </c>
      <c r="AB547">
        <f t="shared" si="53"/>
        <v>0</v>
      </c>
    </row>
    <row r="548" spans="1:28" ht="15.5" x14ac:dyDescent="0.35">
      <c r="A548" s="15">
        <v>44310</v>
      </c>
      <c r="B548" s="16" t="s">
        <v>18</v>
      </c>
      <c r="C548" s="16" t="s">
        <v>114</v>
      </c>
      <c r="D548" s="16" t="s">
        <v>5</v>
      </c>
      <c r="E548" s="16" t="s">
        <v>57</v>
      </c>
      <c r="F548" s="16" t="s">
        <v>4</v>
      </c>
      <c r="G548" s="16" t="s">
        <v>52</v>
      </c>
      <c r="H548" s="16">
        <v>1</v>
      </c>
      <c r="I548" s="16">
        <v>1</v>
      </c>
      <c r="J548" s="27" t="s">
        <v>115</v>
      </c>
      <c r="K548" s="27" t="s">
        <v>116</v>
      </c>
      <c r="L548" s="16" t="s">
        <v>12</v>
      </c>
      <c r="M548" s="16">
        <v>2</v>
      </c>
      <c r="N548" s="16" t="s">
        <v>12</v>
      </c>
      <c r="O548" s="17" t="s">
        <v>33</v>
      </c>
      <c r="R548" t="str">
        <f t="shared" si="49"/>
        <v>Budaors Challenger CupGroup StageYassine SahliMarek Pokwap</v>
      </c>
      <c r="V548">
        <f t="shared" si="50"/>
        <v>1</v>
      </c>
      <c r="X548">
        <f t="shared" si="51"/>
        <v>0</v>
      </c>
      <c r="Y548">
        <f t="shared" si="48"/>
        <v>0</v>
      </c>
      <c r="AA548">
        <f t="shared" si="52"/>
        <v>1</v>
      </c>
      <c r="AB548">
        <f t="shared" si="53"/>
        <v>0</v>
      </c>
    </row>
    <row r="549" spans="1:28" ht="15.5" x14ac:dyDescent="0.35">
      <c r="A549" s="15">
        <v>44310</v>
      </c>
      <c r="B549" s="16" t="s">
        <v>18</v>
      </c>
      <c r="C549" s="16" t="s">
        <v>114</v>
      </c>
      <c r="D549" s="16" t="s">
        <v>5</v>
      </c>
      <c r="E549" s="16" t="s">
        <v>57</v>
      </c>
      <c r="F549" s="16" t="s">
        <v>4</v>
      </c>
      <c r="G549" s="16" t="s">
        <v>52</v>
      </c>
      <c r="H549" s="16">
        <v>1</v>
      </c>
      <c r="I549" s="16">
        <v>2</v>
      </c>
      <c r="J549" s="27" t="s">
        <v>115</v>
      </c>
      <c r="K549" s="27" t="s">
        <v>116</v>
      </c>
      <c r="L549" s="16" t="s">
        <v>12</v>
      </c>
      <c r="M549" s="16">
        <v>1</v>
      </c>
      <c r="N549" s="16" t="s">
        <v>12</v>
      </c>
      <c r="O549" s="17" t="s">
        <v>35</v>
      </c>
      <c r="R549" t="str">
        <f t="shared" si="49"/>
        <v>Budaors Challenger CupGroup StageYassine SahliMarek Pokwap</v>
      </c>
      <c r="V549">
        <f t="shared" si="50"/>
        <v>1</v>
      </c>
      <c r="X549">
        <f t="shared" si="51"/>
        <v>1</v>
      </c>
      <c r="Y549">
        <f t="shared" si="48"/>
        <v>0</v>
      </c>
      <c r="AA549">
        <f t="shared" si="52"/>
        <v>0</v>
      </c>
      <c r="AB549">
        <f t="shared" si="53"/>
        <v>0</v>
      </c>
    </row>
    <row r="550" spans="1:28" ht="15.5" x14ac:dyDescent="0.35">
      <c r="A550" s="15">
        <v>44310</v>
      </c>
      <c r="B550" s="16" t="s">
        <v>18</v>
      </c>
      <c r="C550" s="16" t="s">
        <v>114</v>
      </c>
      <c r="D550" s="16" t="s">
        <v>5</v>
      </c>
      <c r="E550" s="16" t="s">
        <v>57</v>
      </c>
      <c r="F550" s="16" t="s">
        <v>4</v>
      </c>
      <c r="G550" s="16" t="s">
        <v>52</v>
      </c>
      <c r="H550" s="16">
        <v>1</v>
      </c>
      <c r="I550" s="16">
        <v>3</v>
      </c>
      <c r="J550" s="27" t="s">
        <v>115</v>
      </c>
      <c r="K550" s="27" t="s">
        <v>116</v>
      </c>
      <c r="L550" s="16" t="s">
        <v>12</v>
      </c>
      <c r="M550" s="16">
        <v>2</v>
      </c>
      <c r="N550" s="16" t="s">
        <v>12</v>
      </c>
      <c r="O550" s="17" t="s">
        <v>33</v>
      </c>
      <c r="R550" t="str">
        <f t="shared" si="49"/>
        <v>Budaors Challenger CupGroup StageYassine SahliMarek Pokwap</v>
      </c>
      <c r="V550">
        <f t="shared" si="50"/>
        <v>1</v>
      </c>
      <c r="X550">
        <f t="shared" si="51"/>
        <v>0</v>
      </c>
      <c r="Y550">
        <f t="shared" si="48"/>
        <v>0</v>
      </c>
      <c r="AA550">
        <f t="shared" si="52"/>
        <v>1</v>
      </c>
      <c r="AB550">
        <f t="shared" si="53"/>
        <v>0</v>
      </c>
    </row>
    <row r="551" spans="1:28" ht="15.5" x14ac:dyDescent="0.35">
      <c r="A551" s="15">
        <v>44310</v>
      </c>
      <c r="B551" s="16" t="s">
        <v>18</v>
      </c>
      <c r="C551" s="16" t="s">
        <v>114</v>
      </c>
      <c r="D551" s="16" t="s">
        <v>5</v>
      </c>
      <c r="E551" s="16" t="s">
        <v>57</v>
      </c>
      <c r="F551" s="16" t="s">
        <v>4</v>
      </c>
      <c r="G551" s="16" t="s">
        <v>52</v>
      </c>
      <c r="H551" s="16">
        <v>1</v>
      </c>
      <c r="I551" s="16">
        <v>4</v>
      </c>
      <c r="J551" s="27" t="s">
        <v>115</v>
      </c>
      <c r="K551" s="27" t="s">
        <v>116</v>
      </c>
      <c r="L551" s="16" t="s">
        <v>12</v>
      </c>
      <c r="M551" s="16">
        <v>2</v>
      </c>
      <c r="N551" s="16" t="s">
        <v>12</v>
      </c>
      <c r="O551" s="17" t="s">
        <v>34</v>
      </c>
      <c r="R551" t="str">
        <f t="shared" si="49"/>
        <v>Budaors Challenger CupGroup StageYassine SahliMarek Pokwap</v>
      </c>
      <c r="V551">
        <f t="shared" si="50"/>
        <v>1</v>
      </c>
      <c r="X551">
        <f t="shared" si="51"/>
        <v>0</v>
      </c>
      <c r="Y551">
        <f t="shared" si="48"/>
        <v>0</v>
      </c>
      <c r="AA551">
        <f t="shared" si="52"/>
        <v>1</v>
      </c>
      <c r="AB551">
        <f t="shared" si="53"/>
        <v>0</v>
      </c>
    </row>
    <row r="552" spans="1:28" ht="15.5" x14ac:dyDescent="0.35">
      <c r="A552" s="15">
        <v>44310</v>
      </c>
      <c r="B552" s="16" t="s">
        <v>18</v>
      </c>
      <c r="C552" s="16" t="s">
        <v>114</v>
      </c>
      <c r="D552" s="16" t="s">
        <v>5</v>
      </c>
      <c r="E552" s="16" t="s">
        <v>57</v>
      </c>
      <c r="F552" s="16" t="s">
        <v>4</v>
      </c>
      <c r="G552" s="16" t="s">
        <v>52</v>
      </c>
      <c r="H552" s="16">
        <v>1</v>
      </c>
      <c r="I552" s="16">
        <v>5</v>
      </c>
      <c r="J552" s="27" t="s">
        <v>115</v>
      </c>
      <c r="K552" s="27" t="s">
        <v>116</v>
      </c>
      <c r="L552" s="16" t="s">
        <v>11</v>
      </c>
      <c r="M552" s="16">
        <v>1</v>
      </c>
      <c r="N552" s="16" t="s">
        <v>12</v>
      </c>
      <c r="O552" s="17" t="s">
        <v>33</v>
      </c>
      <c r="R552" t="str">
        <f t="shared" si="49"/>
        <v>Budaors Challenger CupGroup StageYassine SahliMarek Pokwap</v>
      </c>
      <c r="V552">
        <f t="shared" si="50"/>
        <v>0</v>
      </c>
      <c r="X552">
        <f t="shared" si="51"/>
        <v>0</v>
      </c>
      <c r="Y552">
        <f t="shared" si="48"/>
        <v>1</v>
      </c>
      <c r="AA552">
        <f t="shared" si="52"/>
        <v>0</v>
      </c>
      <c r="AB552">
        <f t="shared" si="53"/>
        <v>0</v>
      </c>
    </row>
    <row r="553" spans="1:28" ht="15.5" x14ac:dyDescent="0.35">
      <c r="A553" s="15">
        <v>44310</v>
      </c>
      <c r="B553" s="16" t="s">
        <v>18</v>
      </c>
      <c r="C553" s="16" t="s">
        <v>114</v>
      </c>
      <c r="D553" s="16" t="s">
        <v>5</v>
      </c>
      <c r="E553" s="16" t="s">
        <v>57</v>
      </c>
      <c r="F553" s="16" t="s">
        <v>4</v>
      </c>
      <c r="G553" s="16" t="s">
        <v>52</v>
      </c>
      <c r="H553" s="16">
        <v>1</v>
      </c>
      <c r="I553" s="16">
        <v>6</v>
      </c>
      <c r="J553" s="27" t="s">
        <v>115</v>
      </c>
      <c r="K553" s="27" t="s">
        <v>116</v>
      </c>
      <c r="L553" s="16" t="s">
        <v>11</v>
      </c>
      <c r="M553" s="16">
        <v>2</v>
      </c>
      <c r="N553" s="16" t="s">
        <v>12</v>
      </c>
      <c r="O553" s="17" t="s">
        <v>34</v>
      </c>
      <c r="R553" t="str">
        <f t="shared" si="49"/>
        <v>Budaors Challenger CupGroup StageYassine SahliMarek Pokwap</v>
      </c>
      <c r="V553">
        <f t="shared" si="50"/>
        <v>0</v>
      </c>
      <c r="X553">
        <f t="shared" si="51"/>
        <v>0</v>
      </c>
      <c r="Y553">
        <f t="shared" si="48"/>
        <v>0</v>
      </c>
      <c r="AA553">
        <f t="shared" si="52"/>
        <v>0</v>
      </c>
      <c r="AB553">
        <f t="shared" si="53"/>
        <v>1</v>
      </c>
    </row>
    <row r="554" spans="1:28" ht="15.5" x14ac:dyDescent="0.35">
      <c r="A554" s="15">
        <v>44310</v>
      </c>
      <c r="B554" s="16" t="s">
        <v>18</v>
      </c>
      <c r="C554" s="16" t="s">
        <v>114</v>
      </c>
      <c r="D554" s="16" t="s">
        <v>5</v>
      </c>
      <c r="E554" s="16" t="s">
        <v>57</v>
      </c>
      <c r="F554" s="16" t="s">
        <v>4</v>
      </c>
      <c r="G554" s="16" t="s">
        <v>52</v>
      </c>
      <c r="H554" s="16">
        <v>1</v>
      </c>
      <c r="I554" s="16">
        <v>7</v>
      </c>
      <c r="J554" s="27" t="s">
        <v>115</v>
      </c>
      <c r="K554" s="27" t="s">
        <v>116</v>
      </c>
      <c r="L554" s="16" t="s">
        <v>11</v>
      </c>
      <c r="M554" s="16">
        <v>2</v>
      </c>
      <c r="N554" s="16" t="s">
        <v>11</v>
      </c>
      <c r="O554" s="17" t="s">
        <v>34</v>
      </c>
      <c r="R554" t="str">
        <f t="shared" si="49"/>
        <v>Budaors Challenger CupGroup StageYassine SahliMarek Pokwap</v>
      </c>
      <c r="V554">
        <f t="shared" si="50"/>
        <v>1</v>
      </c>
      <c r="X554">
        <f t="shared" si="51"/>
        <v>0</v>
      </c>
      <c r="Y554">
        <f t="shared" si="48"/>
        <v>0</v>
      </c>
      <c r="AA554">
        <f t="shared" si="52"/>
        <v>1</v>
      </c>
      <c r="AB554">
        <f t="shared" si="53"/>
        <v>0</v>
      </c>
    </row>
    <row r="555" spans="1:28" ht="15.5" x14ac:dyDescent="0.35">
      <c r="A555" s="15">
        <v>44310</v>
      </c>
      <c r="B555" s="16" t="s">
        <v>18</v>
      </c>
      <c r="C555" s="16" t="s">
        <v>114</v>
      </c>
      <c r="D555" s="16" t="s">
        <v>5</v>
      </c>
      <c r="E555" s="16" t="s">
        <v>57</v>
      </c>
      <c r="F555" s="16" t="s">
        <v>4</v>
      </c>
      <c r="G555" s="16" t="s">
        <v>52</v>
      </c>
      <c r="H555" s="16">
        <v>1</v>
      </c>
      <c r="I555" s="16">
        <v>8</v>
      </c>
      <c r="J555" s="27" t="s">
        <v>115</v>
      </c>
      <c r="K555" s="27" t="s">
        <v>116</v>
      </c>
      <c r="L555" s="16" t="s">
        <v>11</v>
      </c>
      <c r="M555" s="16">
        <v>2</v>
      </c>
      <c r="N555" s="16" t="s">
        <v>11</v>
      </c>
      <c r="O555" s="17" t="s">
        <v>33</v>
      </c>
      <c r="R555" t="str">
        <f t="shared" si="49"/>
        <v>Budaors Challenger CupGroup StageYassine SahliMarek Pokwap</v>
      </c>
      <c r="V555">
        <f t="shared" si="50"/>
        <v>1</v>
      </c>
      <c r="X555">
        <f t="shared" si="51"/>
        <v>0</v>
      </c>
      <c r="Y555">
        <f t="shared" si="48"/>
        <v>0</v>
      </c>
      <c r="AA555">
        <f t="shared" si="52"/>
        <v>1</v>
      </c>
      <c r="AB555">
        <f t="shared" si="53"/>
        <v>0</v>
      </c>
    </row>
    <row r="556" spans="1:28" ht="15.5" x14ac:dyDescent="0.35">
      <c r="A556" s="15">
        <v>44310</v>
      </c>
      <c r="B556" s="16" t="s">
        <v>18</v>
      </c>
      <c r="C556" s="16" t="s">
        <v>114</v>
      </c>
      <c r="D556" s="16" t="s">
        <v>5</v>
      </c>
      <c r="E556" s="16" t="s">
        <v>57</v>
      </c>
      <c r="F556" s="16" t="s">
        <v>4</v>
      </c>
      <c r="G556" s="16" t="s">
        <v>52</v>
      </c>
      <c r="H556" s="16">
        <v>1</v>
      </c>
      <c r="I556" s="16">
        <v>9</v>
      </c>
      <c r="J556" s="27" t="s">
        <v>115</v>
      </c>
      <c r="K556" s="27" t="s">
        <v>116</v>
      </c>
      <c r="L556" s="16" t="s">
        <v>12</v>
      </c>
      <c r="M556" s="16">
        <v>1</v>
      </c>
      <c r="N556" s="16" t="s">
        <v>11</v>
      </c>
      <c r="O556" s="17" t="s">
        <v>33</v>
      </c>
      <c r="R556" t="str">
        <f t="shared" si="49"/>
        <v>Budaors Challenger CupGroup StageYassine SahliMarek Pokwap</v>
      </c>
      <c r="V556">
        <f t="shared" si="50"/>
        <v>0</v>
      </c>
      <c r="X556">
        <f t="shared" si="51"/>
        <v>0</v>
      </c>
      <c r="Y556">
        <f t="shared" si="48"/>
        <v>1</v>
      </c>
      <c r="AA556">
        <f t="shared" si="52"/>
        <v>0</v>
      </c>
      <c r="AB556">
        <f t="shared" si="53"/>
        <v>0</v>
      </c>
    </row>
    <row r="557" spans="1:28" ht="15.5" x14ac:dyDescent="0.35">
      <c r="A557" s="15">
        <v>44310</v>
      </c>
      <c r="B557" s="16" t="s">
        <v>18</v>
      </c>
      <c r="C557" s="16" t="s">
        <v>114</v>
      </c>
      <c r="D557" s="16" t="s">
        <v>5</v>
      </c>
      <c r="E557" s="16" t="s">
        <v>57</v>
      </c>
      <c r="F557" s="16" t="s">
        <v>4</v>
      </c>
      <c r="G557" s="16" t="s">
        <v>52</v>
      </c>
      <c r="H557" s="16">
        <v>1</v>
      </c>
      <c r="I557" s="16">
        <v>10</v>
      </c>
      <c r="J557" s="27" t="s">
        <v>115</v>
      </c>
      <c r="K557" s="27" t="s">
        <v>116</v>
      </c>
      <c r="L557" s="16" t="s">
        <v>12</v>
      </c>
      <c r="M557" s="16">
        <v>2</v>
      </c>
      <c r="N557" s="16" t="s">
        <v>11</v>
      </c>
      <c r="O557" s="17" t="s">
        <v>35</v>
      </c>
      <c r="R557" t="str">
        <f t="shared" si="49"/>
        <v>Budaors Challenger CupGroup StageYassine SahliMarek Pokwap</v>
      </c>
      <c r="V557">
        <f t="shared" si="50"/>
        <v>0</v>
      </c>
      <c r="X557">
        <f t="shared" si="51"/>
        <v>0</v>
      </c>
      <c r="Y557">
        <f t="shared" si="48"/>
        <v>0</v>
      </c>
      <c r="AA557">
        <f t="shared" si="52"/>
        <v>0</v>
      </c>
      <c r="AB557">
        <f t="shared" si="53"/>
        <v>1</v>
      </c>
    </row>
    <row r="558" spans="1:28" ht="15.5" x14ac:dyDescent="0.35">
      <c r="A558" s="15">
        <v>44310</v>
      </c>
      <c r="B558" s="16" t="s">
        <v>18</v>
      </c>
      <c r="C558" s="16" t="s">
        <v>114</v>
      </c>
      <c r="D558" s="16" t="s">
        <v>5</v>
      </c>
      <c r="E558" s="16" t="s">
        <v>57</v>
      </c>
      <c r="F558" s="16" t="s">
        <v>4</v>
      </c>
      <c r="G558" s="16" t="s">
        <v>52</v>
      </c>
      <c r="H558" s="16">
        <v>1</v>
      </c>
      <c r="I558" s="16">
        <v>11</v>
      </c>
      <c r="J558" s="27" t="s">
        <v>115</v>
      </c>
      <c r="K558" s="27" t="s">
        <v>116</v>
      </c>
      <c r="L558" s="16" t="s">
        <v>12</v>
      </c>
      <c r="M558" s="16">
        <v>1</v>
      </c>
      <c r="N558" s="16" t="s">
        <v>40</v>
      </c>
      <c r="O558" s="17" t="s">
        <v>40</v>
      </c>
      <c r="R558" t="str">
        <f t="shared" si="49"/>
        <v>Budaors Challenger CupGroup StageYassine SahliMarek Pokwap</v>
      </c>
      <c r="V558">
        <f t="shared" si="50"/>
        <v>0</v>
      </c>
      <c r="X558">
        <f t="shared" si="51"/>
        <v>0</v>
      </c>
      <c r="Y558">
        <f t="shared" si="48"/>
        <v>0</v>
      </c>
      <c r="AA558">
        <f t="shared" si="52"/>
        <v>0</v>
      </c>
      <c r="AB558">
        <f t="shared" si="53"/>
        <v>0</v>
      </c>
    </row>
    <row r="559" spans="1:28" ht="15.5" x14ac:dyDescent="0.35">
      <c r="A559" s="15">
        <v>44310</v>
      </c>
      <c r="B559" s="16" t="s">
        <v>18</v>
      </c>
      <c r="C559" s="16" t="s">
        <v>114</v>
      </c>
      <c r="D559" s="16" t="s">
        <v>5</v>
      </c>
      <c r="E559" s="16" t="s">
        <v>57</v>
      </c>
      <c r="F559" s="16" t="s">
        <v>4</v>
      </c>
      <c r="G559" s="16" t="s">
        <v>52</v>
      </c>
      <c r="H559" s="16">
        <v>1</v>
      </c>
      <c r="I559" s="16">
        <v>12</v>
      </c>
      <c r="J559" s="27" t="s">
        <v>115</v>
      </c>
      <c r="K559" s="27" t="s">
        <v>116</v>
      </c>
      <c r="L559" s="16" t="s">
        <v>12</v>
      </c>
      <c r="M559" s="16">
        <v>2</v>
      </c>
      <c r="N559" s="16" t="s">
        <v>11</v>
      </c>
      <c r="O559" s="17" t="s">
        <v>33</v>
      </c>
      <c r="R559" t="str">
        <f t="shared" si="49"/>
        <v>Budaors Challenger CupGroup StageYassine SahliMarek Pokwap</v>
      </c>
      <c r="V559">
        <f t="shared" si="50"/>
        <v>0</v>
      </c>
      <c r="X559">
        <f t="shared" si="51"/>
        <v>0</v>
      </c>
      <c r="Y559">
        <f t="shared" si="48"/>
        <v>0</v>
      </c>
      <c r="AA559">
        <f t="shared" si="52"/>
        <v>0</v>
      </c>
      <c r="AB559">
        <f t="shared" si="53"/>
        <v>1</v>
      </c>
    </row>
    <row r="560" spans="1:28" ht="15.5" x14ac:dyDescent="0.35">
      <c r="A560" s="15">
        <v>44310</v>
      </c>
      <c r="B560" s="16" t="s">
        <v>18</v>
      </c>
      <c r="C560" s="16" t="s">
        <v>114</v>
      </c>
      <c r="D560" s="16" t="s">
        <v>5</v>
      </c>
      <c r="E560" s="16" t="s">
        <v>57</v>
      </c>
      <c r="F560" s="16" t="s">
        <v>4</v>
      </c>
      <c r="G560" s="16" t="s">
        <v>52</v>
      </c>
      <c r="H560" s="16">
        <v>1</v>
      </c>
      <c r="I560" s="16">
        <v>13</v>
      </c>
      <c r="J560" s="27" t="s">
        <v>115</v>
      </c>
      <c r="K560" s="27" t="s">
        <v>116</v>
      </c>
      <c r="L560" s="16" t="s">
        <v>11</v>
      </c>
      <c r="M560" s="16">
        <v>1</v>
      </c>
      <c r="N560" s="16" t="s">
        <v>40</v>
      </c>
      <c r="O560" s="17" t="s">
        <v>40</v>
      </c>
      <c r="R560" t="str">
        <f t="shared" si="49"/>
        <v>Budaors Challenger CupGroup StageYassine SahliMarek Pokwap</v>
      </c>
      <c r="V560">
        <f t="shared" si="50"/>
        <v>0</v>
      </c>
      <c r="X560">
        <f t="shared" si="51"/>
        <v>0</v>
      </c>
      <c r="Y560">
        <f t="shared" si="48"/>
        <v>0</v>
      </c>
      <c r="AA560">
        <f t="shared" si="52"/>
        <v>0</v>
      </c>
      <c r="AB560">
        <f t="shared" si="53"/>
        <v>0</v>
      </c>
    </row>
    <row r="561" spans="1:28" ht="15.5" x14ac:dyDescent="0.35">
      <c r="A561" s="15">
        <v>44310</v>
      </c>
      <c r="B561" s="16" t="s">
        <v>18</v>
      </c>
      <c r="C561" s="16" t="s">
        <v>114</v>
      </c>
      <c r="D561" s="16" t="s">
        <v>5</v>
      </c>
      <c r="E561" s="16" t="s">
        <v>57</v>
      </c>
      <c r="F561" s="16" t="s">
        <v>4</v>
      </c>
      <c r="G561" s="16" t="s">
        <v>52</v>
      </c>
      <c r="H561" s="16">
        <v>1</v>
      </c>
      <c r="I561" s="16">
        <v>14</v>
      </c>
      <c r="J561" s="27" t="s">
        <v>115</v>
      </c>
      <c r="K561" s="27" t="s">
        <v>116</v>
      </c>
      <c r="L561" s="16" t="s">
        <v>11</v>
      </c>
      <c r="M561" s="16">
        <v>1</v>
      </c>
      <c r="N561" s="16" t="s">
        <v>40</v>
      </c>
      <c r="O561" s="17" t="s">
        <v>40</v>
      </c>
      <c r="R561" t="str">
        <f t="shared" si="49"/>
        <v>Budaors Challenger CupGroup StageYassine SahliMarek Pokwap</v>
      </c>
      <c r="V561">
        <f t="shared" si="50"/>
        <v>0</v>
      </c>
      <c r="X561">
        <f t="shared" si="51"/>
        <v>0</v>
      </c>
      <c r="Y561">
        <f t="shared" si="48"/>
        <v>0</v>
      </c>
      <c r="AA561">
        <f t="shared" si="52"/>
        <v>0</v>
      </c>
      <c r="AB561">
        <f t="shared" si="53"/>
        <v>0</v>
      </c>
    </row>
    <row r="562" spans="1:28" ht="15.5" x14ac:dyDescent="0.35">
      <c r="A562" s="15">
        <v>44310</v>
      </c>
      <c r="B562" s="16" t="s">
        <v>18</v>
      </c>
      <c r="C562" s="16" t="s">
        <v>114</v>
      </c>
      <c r="D562" s="16" t="s">
        <v>5</v>
      </c>
      <c r="E562" s="16" t="s">
        <v>57</v>
      </c>
      <c r="F562" s="16" t="s">
        <v>4</v>
      </c>
      <c r="G562" s="16" t="s">
        <v>52</v>
      </c>
      <c r="H562" s="16">
        <v>1</v>
      </c>
      <c r="I562" s="16">
        <v>15</v>
      </c>
      <c r="J562" s="27" t="s">
        <v>115</v>
      </c>
      <c r="K562" s="27" t="s">
        <v>116</v>
      </c>
      <c r="L562" s="16" t="s">
        <v>11</v>
      </c>
      <c r="M562" s="16">
        <v>1</v>
      </c>
      <c r="N562" s="16" t="s">
        <v>11</v>
      </c>
      <c r="O562" s="17" t="s">
        <v>33</v>
      </c>
      <c r="R562" t="str">
        <f t="shared" si="49"/>
        <v>Budaors Challenger CupGroup StageYassine SahliMarek Pokwap</v>
      </c>
      <c r="V562">
        <f t="shared" si="50"/>
        <v>1</v>
      </c>
      <c r="X562">
        <f t="shared" si="51"/>
        <v>1</v>
      </c>
      <c r="Y562">
        <f t="shared" si="48"/>
        <v>0</v>
      </c>
      <c r="AA562">
        <f t="shared" si="52"/>
        <v>0</v>
      </c>
      <c r="AB562">
        <f t="shared" si="53"/>
        <v>0</v>
      </c>
    </row>
    <row r="563" spans="1:28" ht="15.5" x14ac:dyDescent="0.35">
      <c r="A563" s="15">
        <v>44310</v>
      </c>
      <c r="B563" s="16" t="s">
        <v>18</v>
      </c>
      <c r="C563" s="16" t="s">
        <v>114</v>
      </c>
      <c r="D563" s="16" t="s">
        <v>5</v>
      </c>
      <c r="E563" s="16" t="s">
        <v>57</v>
      </c>
      <c r="F563" s="16" t="s">
        <v>4</v>
      </c>
      <c r="G563" s="16" t="s">
        <v>52</v>
      </c>
      <c r="H563" s="16">
        <v>1</v>
      </c>
      <c r="I563" s="16">
        <v>16</v>
      </c>
      <c r="J563" s="27" t="s">
        <v>115</v>
      </c>
      <c r="K563" s="27" t="s">
        <v>116</v>
      </c>
      <c r="L563" s="16" t="s">
        <v>11</v>
      </c>
      <c r="M563" s="16">
        <v>1</v>
      </c>
      <c r="N563" s="16" t="s">
        <v>40</v>
      </c>
      <c r="O563" s="17" t="s">
        <v>40</v>
      </c>
      <c r="R563" t="str">
        <f t="shared" si="49"/>
        <v>Budaors Challenger CupGroup StageYassine SahliMarek Pokwap</v>
      </c>
      <c r="V563">
        <f t="shared" si="50"/>
        <v>0</v>
      </c>
      <c r="X563">
        <f t="shared" si="51"/>
        <v>0</v>
      </c>
      <c r="Y563">
        <f t="shared" si="48"/>
        <v>0</v>
      </c>
      <c r="AA563">
        <f t="shared" si="52"/>
        <v>0</v>
      </c>
      <c r="AB563">
        <f t="shared" si="53"/>
        <v>0</v>
      </c>
    </row>
    <row r="564" spans="1:28" ht="15.5" x14ac:dyDescent="0.35">
      <c r="A564" s="15">
        <v>44310</v>
      </c>
      <c r="B564" s="16" t="s">
        <v>18</v>
      </c>
      <c r="C564" s="16" t="s">
        <v>114</v>
      </c>
      <c r="D564" s="16" t="s">
        <v>5</v>
      </c>
      <c r="E564" s="16" t="s">
        <v>57</v>
      </c>
      <c r="F564" s="16" t="s">
        <v>4</v>
      </c>
      <c r="G564" s="16" t="s">
        <v>52</v>
      </c>
      <c r="H564" s="16">
        <v>1</v>
      </c>
      <c r="I564" s="16">
        <v>17</v>
      </c>
      <c r="J564" s="27" t="s">
        <v>115</v>
      </c>
      <c r="K564" s="27" t="s">
        <v>116</v>
      </c>
      <c r="L564" s="16" t="s">
        <v>11</v>
      </c>
      <c r="M564" s="16">
        <v>1</v>
      </c>
      <c r="N564" s="16" t="s">
        <v>11</v>
      </c>
      <c r="O564" s="17" t="s">
        <v>33</v>
      </c>
      <c r="R564" t="str">
        <f t="shared" si="49"/>
        <v>Budaors Challenger CupGroup StageYassine SahliMarek Pokwap</v>
      </c>
      <c r="V564">
        <f t="shared" si="50"/>
        <v>1</v>
      </c>
      <c r="X564">
        <f t="shared" si="51"/>
        <v>1</v>
      </c>
      <c r="Y564">
        <f t="shared" si="48"/>
        <v>0</v>
      </c>
      <c r="AA564">
        <f t="shared" si="52"/>
        <v>0</v>
      </c>
      <c r="AB564">
        <f t="shared" si="53"/>
        <v>0</v>
      </c>
    </row>
    <row r="565" spans="1:28" ht="15.5" x14ac:dyDescent="0.35">
      <c r="A565" s="15">
        <v>44310</v>
      </c>
      <c r="B565" s="16" t="s">
        <v>18</v>
      </c>
      <c r="C565" s="16" t="s">
        <v>114</v>
      </c>
      <c r="D565" s="16" t="s">
        <v>5</v>
      </c>
      <c r="E565" s="16" t="s">
        <v>57</v>
      </c>
      <c r="F565" s="16" t="s">
        <v>4</v>
      </c>
      <c r="G565" s="16" t="s">
        <v>52</v>
      </c>
      <c r="H565" s="16">
        <v>1</v>
      </c>
      <c r="I565" s="16">
        <v>18</v>
      </c>
      <c r="J565" s="27" t="s">
        <v>115</v>
      </c>
      <c r="K565" s="27" t="s">
        <v>116</v>
      </c>
      <c r="L565" s="16" t="s">
        <v>11</v>
      </c>
      <c r="M565" s="16" t="s">
        <v>39</v>
      </c>
      <c r="N565" s="16" t="s">
        <v>12</v>
      </c>
      <c r="O565" s="17" t="s">
        <v>33</v>
      </c>
      <c r="R565" t="str">
        <f t="shared" si="49"/>
        <v>Budaors Challenger CupGroup StageYassine SahliMarek Pokwap</v>
      </c>
      <c r="V565">
        <f t="shared" si="50"/>
        <v>0</v>
      </c>
      <c r="X565">
        <f t="shared" si="51"/>
        <v>0</v>
      </c>
      <c r="Y565">
        <f t="shared" si="48"/>
        <v>0</v>
      </c>
      <c r="AA565">
        <f t="shared" si="52"/>
        <v>0</v>
      </c>
      <c r="AB565">
        <f t="shared" si="53"/>
        <v>0</v>
      </c>
    </row>
    <row r="566" spans="1:28" ht="15.5" x14ac:dyDescent="0.35">
      <c r="A566" s="15">
        <v>44310</v>
      </c>
      <c r="B566" s="16" t="s">
        <v>18</v>
      </c>
      <c r="C566" s="16" t="s">
        <v>114</v>
      </c>
      <c r="D566" s="16" t="s">
        <v>5</v>
      </c>
      <c r="E566" s="16" t="s">
        <v>57</v>
      </c>
      <c r="F566" s="16" t="s">
        <v>4</v>
      </c>
      <c r="G566" s="16" t="s">
        <v>52</v>
      </c>
      <c r="H566" s="16">
        <v>1</v>
      </c>
      <c r="I566" s="16">
        <v>19</v>
      </c>
      <c r="J566" s="27" t="s">
        <v>115</v>
      </c>
      <c r="K566" s="27" t="s">
        <v>116</v>
      </c>
      <c r="L566" s="16" t="s">
        <v>11</v>
      </c>
      <c r="M566" s="16">
        <v>1</v>
      </c>
      <c r="N566" s="16" t="s">
        <v>12</v>
      </c>
      <c r="O566" s="17" t="s">
        <v>34</v>
      </c>
      <c r="R566" t="str">
        <f t="shared" si="49"/>
        <v>Budaors Challenger CupGroup StageYassine SahliMarek Pokwap</v>
      </c>
      <c r="V566">
        <f t="shared" si="50"/>
        <v>0</v>
      </c>
      <c r="X566">
        <f t="shared" si="51"/>
        <v>0</v>
      </c>
      <c r="Y566">
        <f t="shared" si="48"/>
        <v>1</v>
      </c>
      <c r="AA566">
        <f t="shared" si="52"/>
        <v>0</v>
      </c>
      <c r="AB566">
        <f t="shared" si="53"/>
        <v>0</v>
      </c>
    </row>
    <row r="567" spans="1:28" ht="15.5" x14ac:dyDescent="0.35">
      <c r="A567" s="15">
        <v>44310</v>
      </c>
      <c r="B567" s="16" t="s">
        <v>18</v>
      </c>
      <c r="C567" s="16" t="s">
        <v>114</v>
      </c>
      <c r="D567" s="16" t="s">
        <v>5</v>
      </c>
      <c r="E567" s="16" t="s">
        <v>57</v>
      </c>
      <c r="F567" s="16" t="s">
        <v>4</v>
      </c>
      <c r="G567" s="16" t="s">
        <v>52</v>
      </c>
      <c r="H567" s="16">
        <v>1</v>
      </c>
      <c r="I567" s="16">
        <v>20</v>
      </c>
      <c r="J567" s="27" t="s">
        <v>115</v>
      </c>
      <c r="K567" s="27" t="s">
        <v>116</v>
      </c>
      <c r="L567" s="16" t="s">
        <v>12</v>
      </c>
      <c r="M567" s="16">
        <v>2</v>
      </c>
      <c r="N567" s="16" t="s">
        <v>11</v>
      </c>
      <c r="O567" s="17" t="s">
        <v>33</v>
      </c>
      <c r="R567" t="str">
        <f t="shared" si="49"/>
        <v>Budaors Challenger CupGroup StageYassine SahliMarek Pokwap</v>
      </c>
      <c r="V567">
        <f t="shared" si="50"/>
        <v>0</v>
      </c>
      <c r="X567">
        <f t="shared" si="51"/>
        <v>0</v>
      </c>
      <c r="Y567">
        <f t="shared" si="48"/>
        <v>0</v>
      </c>
      <c r="AA567">
        <f t="shared" si="52"/>
        <v>0</v>
      </c>
      <c r="AB567">
        <f t="shared" si="53"/>
        <v>1</v>
      </c>
    </row>
    <row r="568" spans="1:28" ht="15.5" x14ac:dyDescent="0.35">
      <c r="A568" s="15">
        <v>44310</v>
      </c>
      <c r="B568" s="16" t="s">
        <v>18</v>
      </c>
      <c r="C568" s="16" t="s">
        <v>114</v>
      </c>
      <c r="D568" s="16" t="s">
        <v>5</v>
      </c>
      <c r="E568" s="16" t="s">
        <v>57</v>
      </c>
      <c r="F568" s="16" t="s">
        <v>4</v>
      </c>
      <c r="G568" s="16" t="s">
        <v>52</v>
      </c>
      <c r="H568" s="16">
        <v>1</v>
      </c>
      <c r="I568" s="16">
        <v>21</v>
      </c>
      <c r="J568" s="27" t="s">
        <v>115</v>
      </c>
      <c r="K568" s="27" t="s">
        <v>116</v>
      </c>
      <c r="L568" s="16" t="s">
        <v>12</v>
      </c>
      <c r="M568" s="16">
        <v>2</v>
      </c>
      <c r="N568" s="16" t="s">
        <v>12</v>
      </c>
      <c r="O568" s="17" t="s">
        <v>34</v>
      </c>
      <c r="R568" t="str">
        <f t="shared" si="49"/>
        <v>Budaors Challenger CupGroup StageYassine SahliMarek Pokwap</v>
      </c>
      <c r="V568">
        <f t="shared" si="50"/>
        <v>1</v>
      </c>
      <c r="X568">
        <f t="shared" si="51"/>
        <v>0</v>
      </c>
      <c r="Y568">
        <f t="shared" si="48"/>
        <v>0</v>
      </c>
      <c r="AA568">
        <f t="shared" si="52"/>
        <v>1</v>
      </c>
      <c r="AB568">
        <f t="shared" si="53"/>
        <v>0</v>
      </c>
    </row>
    <row r="569" spans="1:28" ht="15.5" x14ac:dyDescent="0.35">
      <c r="A569" s="15">
        <v>44310</v>
      </c>
      <c r="B569" s="16" t="s">
        <v>18</v>
      </c>
      <c r="C569" s="16" t="s">
        <v>114</v>
      </c>
      <c r="D569" s="16" t="s">
        <v>5</v>
      </c>
      <c r="E569" s="16" t="s">
        <v>57</v>
      </c>
      <c r="F569" s="16" t="s">
        <v>4</v>
      </c>
      <c r="G569" s="16" t="s">
        <v>52</v>
      </c>
      <c r="H569" s="16">
        <v>1</v>
      </c>
      <c r="I569" s="16">
        <v>22</v>
      </c>
      <c r="J569" s="27" t="s">
        <v>115</v>
      </c>
      <c r="K569" s="27" t="s">
        <v>116</v>
      </c>
      <c r="L569" s="16" t="s">
        <v>12</v>
      </c>
      <c r="M569" s="16">
        <v>2</v>
      </c>
      <c r="N569" s="16" t="s">
        <v>12</v>
      </c>
      <c r="O569" s="17" t="s">
        <v>33</v>
      </c>
      <c r="R569" t="str">
        <f t="shared" si="49"/>
        <v>Budaors Challenger CupGroup StageYassine SahliMarek Pokwap</v>
      </c>
      <c r="V569">
        <f t="shared" si="50"/>
        <v>1</v>
      </c>
      <c r="X569">
        <f t="shared" si="51"/>
        <v>0</v>
      </c>
      <c r="Y569">
        <f t="shared" si="48"/>
        <v>0</v>
      </c>
      <c r="AA569">
        <f t="shared" si="52"/>
        <v>1</v>
      </c>
      <c r="AB569">
        <f t="shared" si="53"/>
        <v>0</v>
      </c>
    </row>
    <row r="570" spans="1:28" ht="15.5" x14ac:dyDescent="0.35">
      <c r="A570" s="15">
        <v>44310</v>
      </c>
      <c r="B570" s="16" t="s">
        <v>18</v>
      </c>
      <c r="C570" s="16" t="s">
        <v>114</v>
      </c>
      <c r="D570" s="16" t="s">
        <v>5</v>
      </c>
      <c r="E570" s="16" t="s">
        <v>57</v>
      </c>
      <c r="F570" s="16" t="s">
        <v>4</v>
      </c>
      <c r="G570" s="16" t="s">
        <v>52</v>
      </c>
      <c r="H570" s="16">
        <v>1</v>
      </c>
      <c r="I570" s="16">
        <v>23</v>
      </c>
      <c r="J570" s="27" t="s">
        <v>115</v>
      </c>
      <c r="K570" s="27" t="s">
        <v>116</v>
      </c>
      <c r="L570" s="16" t="s">
        <v>12</v>
      </c>
      <c r="M570" s="16">
        <v>2</v>
      </c>
      <c r="N570" s="16" t="s">
        <v>12</v>
      </c>
      <c r="O570" s="17" t="s">
        <v>34</v>
      </c>
      <c r="R570" t="str">
        <f t="shared" si="49"/>
        <v>Budaors Challenger CupGroup StageYassine SahliMarek Pokwap</v>
      </c>
      <c r="V570">
        <f t="shared" si="50"/>
        <v>1</v>
      </c>
      <c r="X570">
        <f t="shared" si="51"/>
        <v>0</v>
      </c>
      <c r="Y570">
        <f t="shared" si="48"/>
        <v>0</v>
      </c>
      <c r="AA570">
        <f t="shared" si="52"/>
        <v>1</v>
      </c>
      <c r="AB570">
        <f t="shared" si="53"/>
        <v>0</v>
      </c>
    </row>
    <row r="571" spans="1:28" ht="15.5" x14ac:dyDescent="0.35">
      <c r="A571" s="15">
        <v>44310</v>
      </c>
      <c r="B571" s="16" t="s">
        <v>18</v>
      </c>
      <c r="C571" s="16" t="s">
        <v>114</v>
      </c>
      <c r="D571" s="16" t="s">
        <v>5</v>
      </c>
      <c r="E571" s="16" t="s">
        <v>57</v>
      </c>
      <c r="F571" s="16" t="s">
        <v>4</v>
      </c>
      <c r="G571" s="16" t="s">
        <v>52</v>
      </c>
      <c r="H571" s="16">
        <v>1</v>
      </c>
      <c r="I571" s="16">
        <v>24</v>
      </c>
      <c r="J571" s="27" t="s">
        <v>115</v>
      </c>
      <c r="K571" s="27" t="s">
        <v>116</v>
      </c>
      <c r="L571" s="16" t="s">
        <v>12</v>
      </c>
      <c r="M571" s="16">
        <v>2</v>
      </c>
      <c r="N571" s="16" t="s">
        <v>12</v>
      </c>
      <c r="O571" s="17" t="s">
        <v>34</v>
      </c>
      <c r="R571" t="str">
        <f t="shared" si="49"/>
        <v>Budaors Challenger CupGroup StageYassine SahliMarek Pokwap</v>
      </c>
      <c r="V571">
        <f t="shared" si="50"/>
        <v>1</v>
      </c>
      <c r="X571">
        <f t="shared" si="51"/>
        <v>0</v>
      </c>
      <c r="Y571">
        <f t="shared" si="48"/>
        <v>0</v>
      </c>
      <c r="AA571">
        <f t="shared" si="52"/>
        <v>1</v>
      </c>
      <c r="AB571">
        <f t="shared" si="53"/>
        <v>0</v>
      </c>
    </row>
    <row r="572" spans="1:28" ht="15.5" x14ac:dyDescent="0.35">
      <c r="A572" s="15">
        <v>44310</v>
      </c>
      <c r="B572" s="16" t="s">
        <v>18</v>
      </c>
      <c r="C572" s="16" t="s">
        <v>114</v>
      </c>
      <c r="D572" s="16" t="s">
        <v>5</v>
      </c>
      <c r="E572" s="16" t="s">
        <v>57</v>
      </c>
      <c r="F572" s="16" t="s">
        <v>4</v>
      </c>
      <c r="G572" s="16" t="s">
        <v>52</v>
      </c>
      <c r="H572" s="16">
        <v>2</v>
      </c>
      <c r="I572" s="16">
        <v>25</v>
      </c>
      <c r="J572" s="27" t="s">
        <v>115</v>
      </c>
      <c r="K572" s="27" t="s">
        <v>116</v>
      </c>
      <c r="L572" s="16" t="s">
        <v>11</v>
      </c>
      <c r="M572" s="16">
        <v>1</v>
      </c>
      <c r="N572" s="16" t="s">
        <v>12</v>
      </c>
      <c r="O572" s="17" t="s">
        <v>34</v>
      </c>
      <c r="R572" t="str">
        <f t="shared" si="49"/>
        <v>Budaors Challenger CupGroup StageYassine SahliMarek Pokwap</v>
      </c>
      <c r="V572">
        <f t="shared" si="50"/>
        <v>0</v>
      </c>
      <c r="X572">
        <f t="shared" si="51"/>
        <v>0</v>
      </c>
      <c r="Y572">
        <f t="shared" si="48"/>
        <v>1</v>
      </c>
      <c r="AA572">
        <f t="shared" si="52"/>
        <v>0</v>
      </c>
      <c r="AB572">
        <f t="shared" si="53"/>
        <v>0</v>
      </c>
    </row>
    <row r="573" spans="1:28" ht="15.5" x14ac:dyDescent="0.35">
      <c r="A573" s="15">
        <v>44310</v>
      </c>
      <c r="B573" s="16" t="s">
        <v>18</v>
      </c>
      <c r="C573" s="16" t="s">
        <v>114</v>
      </c>
      <c r="D573" s="16" t="s">
        <v>5</v>
      </c>
      <c r="E573" s="16" t="s">
        <v>57</v>
      </c>
      <c r="F573" s="16" t="s">
        <v>4</v>
      </c>
      <c r="G573" s="16" t="s">
        <v>52</v>
      </c>
      <c r="H573" s="16">
        <v>2</v>
      </c>
      <c r="I573" s="16">
        <v>26</v>
      </c>
      <c r="J573" s="27" t="s">
        <v>115</v>
      </c>
      <c r="K573" s="27" t="s">
        <v>116</v>
      </c>
      <c r="L573" s="16" t="s">
        <v>11</v>
      </c>
      <c r="M573" s="16">
        <v>2</v>
      </c>
      <c r="N573" s="16" t="s">
        <v>12</v>
      </c>
      <c r="O573" s="17" t="s">
        <v>33</v>
      </c>
      <c r="R573" t="str">
        <f t="shared" si="49"/>
        <v>Budaors Challenger CupGroup StageYassine SahliMarek Pokwap</v>
      </c>
      <c r="V573">
        <f t="shared" si="50"/>
        <v>0</v>
      </c>
      <c r="X573">
        <f t="shared" si="51"/>
        <v>0</v>
      </c>
      <c r="Y573">
        <f t="shared" si="48"/>
        <v>0</v>
      </c>
      <c r="AA573">
        <f t="shared" si="52"/>
        <v>0</v>
      </c>
      <c r="AB573">
        <f t="shared" si="53"/>
        <v>1</v>
      </c>
    </row>
    <row r="574" spans="1:28" ht="15.5" x14ac:dyDescent="0.35">
      <c r="A574" s="15">
        <v>44310</v>
      </c>
      <c r="B574" s="16" t="s">
        <v>18</v>
      </c>
      <c r="C574" s="16" t="s">
        <v>114</v>
      </c>
      <c r="D574" s="16" t="s">
        <v>5</v>
      </c>
      <c r="E574" s="16" t="s">
        <v>57</v>
      </c>
      <c r="F574" s="16" t="s">
        <v>4</v>
      </c>
      <c r="G574" s="16" t="s">
        <v>52</v>
      </c>
      <c r="H574" s="16">
        <v>2</v>
      </c>
      <c r="I574" s="16">
        <v>27</v>
      </c>
      <c r="J574" s="27" t="s">
        <v>115</v>
      </c>
      <c r="K574" s="27" t="s">
        <v>116</v>
      </c>
      <c r="L574" s="16" t="s">
        <v>11</v>
      </c>
      <c r="M574" s="16">
        <v>1</v>
      </c>
      <c r="N574" s="16" t="s">
        <v>11</v>
      </c>
      <c r="O574" s="17" t="s">
        <v>34</v>
      </c>
      <c r="R574" t="str">
        <f t="shared" si="49"/>
        <v>Budaors Challenger CupGroup StageYassine SahliMarek Pokwap</v>
      </c>
      <c r="V574">
        <f t="shared" si="50"/>
        <v>1</v>
      </c>
      <c r="X574">
        <f t="shared" si="51"/>
        <v>1</v>
      </c>
      <c r="Y574">
        <f t="shared" si="48"/>
        <v>0</v>
      </c>
      <c r="AA574">
        <f t="shared" si="52"/>
        <v>0</v>
      </c>
      <c r="AB574">
        <f t="shared" si="53"/>
        <v>0</v>
      </c>
    </row>
    <row r="575" spans="1:28" ht="15.5" x14ac:dyDescent="0.35">
      <c r="A575" s="15">
        <v>44310</v>
      </c>
      <c r="B575" s="16" t="s">
        <v>18</v>
      </c>
      <c r="C575" s="16" t="s">
        <v>114</v>
      </c>
      <c r="D575" s="16" t="s">
        <v>5</v>
      </c>
      <c r="E575" s="16" t="s">
        <v>57</v>
      </c>
      <c r="F575" s="16" t="s">
        <v>4</v>
      </c>
      <c r="G575" s="16" t="s">
        <v>52</v>
      </c>
      <c r="H575" s="16">
        <v>2</v>
      </c>
      <c r="I575" s="16">
        <v>28</v>
      </c>
      <c r="J575" s="27" t="s">
        <v>115</v>
      </c>
      <c r="K575" s="27" t="s">
        <v>116</v>
      </c>
      <c r="L575" s="16" t="s">
        <v>11</v>
      </c>
      <c r="M575" s="16">
        <v>1</v>
      </c>
      <c r="N575" s="16" t="s">
        <v>12</v>
      </c>
      <c r="O575" s="17" t="s">
        <v>33</v>
      </c>
      <c r="R575" t="str">
        <f t="shared" si="49"/>
        <v>Budaors Challenger CupGroup StageYassine SahliMarek Pokwap</v>
      </c>
      <c r="V575">
        <f t="shared" si="50"/>
        <v>0</v>
      </c>
      <c r="X575">
        <f t="shared" si="51"/>
        <v>0</v>
      </c>
      <c r="Y575">
        <f t="shared" si="48"/>
        <v>1</v>
      </c>
      <c r="AA575">
        <f t="shared" si="52"/>
        <v>0</v>
      </c>
      <c r="AB575">
        <f t="shared" si="53"/>
        <v>0</v>
      </c>
    </row>
    <row r="576" spans="1:28" ht="15.5" x14ac:dyDescent="0.35">
      <c r="A576" s="15">
        <v>44310</v>
      </c>
      <c r="B576" s="16" t="s">
        <v>18</v>
      </c>
      <c r="C576" s="16" t="s">
        <v>114</v>
      </c>
      <c r="D576" s="16" t="s">
        <v>5</v>
      </c>
      <c r="E576" s="16" t="s">
        <v>57</v>
      </c>
      <c r="F576" s="16" t="s">
        <v>4</v>
      </c>
      <c r="G576" s="16" t="s">
        <v>52</v>
      </c>
      <c r="H576" s="16">
        <v>2</v>
      </c>
      <c r="I576" s="16">
        <v>29</v>
      </c>
      <c r="J576" s="27" t="s">
        <v>115</v>
      </c>
      <c r="K576" s="27" t="s">
        <v>116</v>
      </c>
      <c r="L576" s="16" t="s">
        <v>12</v>
      </c>
      <c r="M576" s="16">
        <v>2</v>
      </c>
      <c r="N576" s="16" t="s">
        <v>11</v>
      </c>
      <c r="O576" s="17" t="s">
        <v>34</v>
      </c>
      <c r="R576" t="str">
        <f t="shared" si="49"/>
        <v>Budaors Challenger CupGroup StageYassine SahliMarek Pokwap</v>
      </c>
      <c r="V576">
        <f t="shared" si="50"/>
        <v>0</v>
      </c>
      <c r="X576">
        <f t="shared" si="51"/>
        <v>0</v>
      </c>
      <c r="Y576">
        <f t="shared" si="48"/>
        <v>0</v>
      </c>
      <c r="AA576">
        <f t="shared" si="52"/>
        <v>0</v>
      </c>
      <c r="AB576">
        <f t="shared" si="53"/>
        <v>1</v>
      </c>
    </row>
    <row r="577" spans="1:28" ht="15.5" x14ac:dyDescent="0.35">
      <c r="A577" s="15">
        <v>44310</v>
      </c>
      <c r="B577" s="16" t="s">
        <v>18</v>
      </c>
      <c r="C577" s="16" t="s">
        <v>114</v>
      </c>
      <c r="D577" s="16" t="s">
        <v>5</v>
      </c>
      <c r="E577" s="16" t="s">
        <v>57</v>
      </c>
      <c r="F577" s="16" t="s">
        <v>4</v>
      </c>
      <c r="G577" s="16" t="s">
        <v>52</v>
      </c>
      <c r="H577" s="16">
        <v>2</v>
      </c>
      <c r="I577" s="16">
        <v>30</v>
      </c>
      <c r="J577" s="27" t="s">
        <v>115</v>
      </c>
      <c r="K577" s="27" t="s">
        <v>116</v>
      </c>
      <c r="L577" s="16" t="s">
        <v>12</v>
      </c>
      <c r="M577" s="16">
        <v>2</v>
      </c>
      <c r="N577" s="16" t="s">
        <v>12</v>
      </c>
      <c r="O577" s="17" t="s">
        <v>34</v>
      </c>
      <c r="R577" t="str">
        <f t="shared" si="49"/>
        <v>Budaors Challenger CupGroup StageYassine SahliMarek Pokwap</v>
      </c>
      <c r="V577">
        <f t="shared" si="50"/>
        <v>1</v>
      </c>
      <c r="X577">
        <f t="shared" si="51"/>
        <v>0</v>
      </c>
      <c r="Y577">
        <f t="shared" si="48"/>
        <v>0</v>
      </c>
      <c r="AA577">
        <f t="shared" si="52"/>
        <v>1</v>
      </c>
      <c r="AB577">
        <f t="shared" si="53"/>
        <v>0</v>
      </c>
    </row>
    <row r="578" spans="1:28" ht="15.5" x14ac:dyDescent="0.35">
      <c r="A578" s="15">
        <v>44310</v>
      </c>
      <c r="B578" s="16" t="s">
        <v>18</v>
      </c>
      <c r="C578" s="16" t="s">
        <v>114</v>
      </c>
      <c r="D578" s="16" t="s">
        <v>5</v>
      </c>
      <c r="E578" s="16" t="s">
        <v>57</v>
      </c>
      <c r="F578" s="16" t="s">
        <v>4</v>
      </c>
      <c r="G578" s="16" t="s">
        <v>52</v>
      </c>
      <c r="H578" s="16">
        <v>2</v>
      </c>
      <c r="I578" s="16">
        <v>31</v>
      </c>
      <c r="J578" s="27" t="s">
        <v>115</v>
      </c>
      <c r="K578" s="27" t="s">
        <v>116</v>
      </c>
      <c r="L578" s="16" t="s">
        <v>12</v>
      </c>
      <c r="M578" s="16">
        <v>2</v>
      </c>
      <c r="N578" s="16" t="s">
        <v>12</v>
      </c>
      <c r="O578" s="17" t="s">
        <v>33</v>
      </c>
      <c r="R578" t="str">
        <f t="shared" si="49"/>
        <v>Budaors Challenger CupGroup StageYassine SahliMarek Pokwap</v>
      </c>
      <c r="V578">
        <f t="shared" si="50"/>
        <v>1</v>
      </c>
      <c r="X578">
        <f t="shared" si="51"/>
        <v>0</v>
      </c>
      <c r="Y578">
        <f t="shared" ref="Y578:Y641" si="54">IF(AND(M578=1,L578&lt;&gt;N578,N578&lt;&gt;"E"),1,0)</f>
        <v>0</v>
      </c>
      <c r="AA578">
        <f t="shared" si="52"/>
        <v>1</v>
      </c>
      <c r="AB578">
        <f t="shared" si="53"/>
        <v>0</v>
      </c>
    </row>
    <row r="579" spans="1:28" ht="15.5" x14ac:dyDescent="0.35">
      <c r="A579" s="15">
        <v>44310</v>
      </c>
      <c r="B579" s="16" t="s">
        <v>18</v>
      </c>
      <c r="C579" s="16" t="s">
        <v>114</v>
      </c>
      <c r="D579" s="16" t="s">
        <v>5</v>
      </c>
      <c r="E579" s="16" t="s">
        <v>57</v>
      </c>
      <c r="F579" s="16" t="s">
        <v>4</v>
      </c>
      <c r="G579" s="16" t="s">
        <v>52</v>
      </c>
      <c r="H579" s="16">
        <v>2</v>
      </c>
      <c r="I579" s="16">
        <v>32</v>
      </c>
      <c r="J579" s="27" t="s">
        <v>115</v>
      </c>
      <c r="K579" s="27" t="s">
        <v>116</v>
      </c>
      <c r="L579" s="16" t="s">
        <v>12</v>
      </c>
      <c r="M579" s="16">
        <v>1</v>
      </c>
      <c r="N579" s="16" t="s">
        <v>11</v>
      </c>
      <c r="O579" s="17" t="s">
        <v>34</v>
      </c>
      <c r="R579" t="str">
        <f t="shared" ref="R579:R642" si="55">CONCATENATE(C579,G579,J579,K579)</f>
        <v>Budaors Challenger CupGroup StageYassine SahliMarek Pokwap</v>
      </c>
      <c r="V579">
        <f t="shared" ref="V579:V642" si="56">IF(L579=N579,1,0)</f>
        <v>0</v>
      </c>
      <c r="X579">
        <f t="shared" ref="X579:X642" si="57">IF(AND(M579=1, L579=N579),1,0)</f>
        <v>0</v>
      </c>
      <c r="Y579">
        <f t="shared" si="54"/>
        <v>1</v>
      </c>
      <c r="AA579">
        <f t="shared" ref="AA579:AA642" si="58">IF(AND(M579=2,L579=N579),1,0)</f>
        <v>0</v>
      </c>
      <c r="AB579">
        <f t="shared" ref="AB579:AB642" si="59">IF(AND(M579=2,L579&lt;&gt;N579,N579&lt;&gt;"E"),1,0)</f>
        <v>0</v>
      </c>
    </row>
    <row r="580" spans="1:28" ht="15.5" x14ac:dyDescent="0.35">
      <c r="A580" s="15">
        <v>44310</v>
      </c>
      <c r="B580" s="16" t="s">
        <v>18</v>
      </c>
      <c r="C580" s="16" t="s">
        <v>114</v>
      </c>
      <c r="D580" s="16" t="s">
        <v>5</v>
      </c>
      <c r="E580" s="16" t="s">
        <v>57</v>
      </c>
      <c r="F580" s="16" t="s">
        <v>4</v>
      </c>
      <c r="G580" s="16" t="s">
        <v>52</v>
      </c>
      <c r="H580" s="16">
        <v>2</v>
      </c>
      <c r="I580" s="16">
        <v>33</v>
      </c>
      <c r="J580" s="27" t="s">
        <v>115</v>
      </c>
      <c r="K580" s="27" t="s">
        <v>116</v>
      </c>
      <c r="L580" s="16" t="s">
        <v>11</v>
      </c>
      <c r="M580" s="16">
        <v>1</v>
      </c>
      <c r="N580" s="16" t="s">
        <v>11</v>
      </c>
      <c r="O580" s="17" t="s">
        <v>34</v>
      </c>
      <c r="R580" t="str">
        <f t="shared" si="55"/>
        <v>Budaors Challenger CupGroup StageYassine SahliMarek Pokwap</v>
      </c>
      <c r="V580">
        <f t="shared" si="56"/>
        <v>1</v>
      </c>
      <c r="X580">
        <f t="shared" si="57"/>
        <v>1</v>
      </c>
      <c r="Y580">
        <f t="shared" si="54"/>
        <v>0</v>
      </c>
      <c r="AA580">
        <f t="shared" si="58"/>
        <v>0</v>
      </c>
      <c r="AB580">
        <f t="shared" si="59"/>
        <v>0</v>
      </c>
    </row>
    <row r="581" spans="1:28" ht="15.5" x14ac:dyDescent="0.35">
      <c r="A581" s="15">
        <v>44310</v>
      </c>
      <c r="B581" s="16" t="s">
        <v>18</v>
      </c>
      <c r="C581" s="16" t="s">
        <v>114</v>
      </c>
      <c r="D581" s="16" t="s">
        <v>5</v>
      </c>
      <c r="E581" s="16" t="s">
        <v>57</v>
      </c>
      <c r="F581" s="16" t="s">
        <v>4</v>
      </c>
      <c r="G581" s="16" t="s">
        <v>52</v>
      </c>
      <c r="H581" s="16">
        <v>2</v>
      </c>
      <c r="I581" s="16">
        <v>34</v>
      </c>
      <c r="J581" s="27" t="s">
        <v>115</v>
      </c>
      <c r="K581" s="27" t="s">
        <v>116</v>
      </c>
      <c r="L581" s="16" t="s">
        <v>11</v>
      </c>
      <c r="M581" s="16">
        <v>2</v>
      </c>
      <c r="N581" s="16" t="s">
        <v>11</v>
      </c>
      <c r="O581" s="17" t="s">
        <v>33</v>
      </c>
      <c r="R581" t="str">
        <f t="shared" si="55"/>
        <v>Budaors Challenger CupGroup StageYassine SahliMarek Pokwap</v>
      </c>
      <c r="V581">
        <f t="shared" si="56"/>
        <v>1</v>
      </c>
      <c r="X581">
        <f t="shared" si="57"/>
        <v>0</v>
      </c>
      <c r="Y581">
        <f t="shared" si="54"/>
        <v>0</v>
      </c>
      <c r="AA581">
        <f t="shared" si="58"/>
        <v>1</v>
      </c>
      <c r="AB581">
        <f t="shared" si="59"/>
        <v>0</v>
      </c>
    </row>
    <row r="582" spans="1:28" ht="15.5" x14ac:dyDescent="0.35">
      <c r="A582" s="15">
        <v>44310</v>
      </c>
      <c r="B582" s="16" t="s">
        <v>18</v>
      </c>
      <c r="C582" s="16" t="s">
        <v>114</v>
      </c>
      <c r="D582" s="16" t="s">
        <v>5</v>
      </c>
      <c r="E582" s="16" t="s">
        <v>57</v>
      </c>
      <c r="F582" s="16" t="s">
        <v>4</v>
      </c>
      <c r="G582" s="16" t="s">
        <v>52</v>
      </c>
      <c r="H582" s="16">
        <v>3</v>
      </c>
      <c r="I582" s="16">
        <v>35</v>
      </c>
      <c r="J582" s="27" t="s">
        <v>115</v>
      </c>
      <c r="K582" s="27" t="s">
        <v>116</v>
      </c>
      <c r="L582" s="16" t="s">
        <v>11</v>
      </c>
      <c r="M582" s="16">
        <v>1</v>
      </c>
      <c r="N582" s="16" t="s">
        <v>11</v>
      </c>
      <c r="O582" s="17" t="s">
        <v>35</v>
      </c>
      <c r="R582" t="str">
        <f t="shared" si="55"/>
        <v>Budaors Challenger CupGroup StageYassine SahliMarek Pokwap</v>
      </c>
      <c r="V582">
        <f t="shared" si="56"/>
        <v>1</v>
      </c>
      <c r="X582">
        <f t="shared" si="57"/>
        <v>1</v>
      </c>
      <c r="Y582">
        <f t="shared" si="54"/>
        <v>0</v>
      </c>
      <c r="AA582">
        <f t="shared" si="58"/>
        <v>0</v>
      </c>
      <c r="AB582">
        <f t="shared" si="59"/>
        <v>0</v>
      </c>
    </row>
    <row r="583" spans="1:28" ht="15.5" x14ac:dyDescent="0.35">
      <c r="A583" s="15">
        <v>44310</v>
      </c>
      <c r="B583" s="16" t="s">
        <v>18</v>
      </c>
      <c r="C583" s="16" t="s">
        <v>114</v>
      </c>
      <c r="D583" s="16" t="s">
        <v>5</v>
      </c>
      <c r="E583" s="16" t="s">
        <v>57</v>
      </c>
      <c r="F583" s="16" t="s">
        <v>4</v>
      </c>
      <c r="G583" s="16" t="s">
        <v>52</v>
      </c>
      <c r="H583" s="16">
        <v>3</v>
      </c>
      <c r="I583" s="16">
        <v>36</v>
      </c>
      <c r="J583" s="27" t="s">
        <v>115</v>
      </c>
      <c r="K583" s="27" t="s">
        <v>116</v>
      </c>
      <c r="L583" s="16" t="s">
        <v>12</v>
      </c>
      <c r="M583" s="16">
        <v>1</v>
      </c>
      <c r="N583" s="16" t="s">
        <v>12</v>
      </c>
      <c r="O583" s="17" t="s">
        <v>34</v>
      </c>
      <c r="R583" t="str">
        <f t="shared" si="55"/>
        <v>Budaors Challenger CupGroup StageYassine SahliMarek Pokwap</v>
      </c>
      <c r="V583">
        <f t="shared" si="56"/>
        <v>1</v>
      </c>
      <c r="X583">
        <f t="shared" si="57"/>
        <v>1</v>
      </c>
      <c r="Y583">
        <f t="shared" si="54"/>
        <v>0</v>
      </c>
      <c r="AA583">
        <f t="shared" si="58"/>
        <v>0</v>
      </c>
      <c r="AB583">
        <f t="shared" si="59"/>
        <v>0</v>
      </c>
    </row>
    <row r="584" spans="1:28" ht="15.5" x14ac:dyDescent="0.35">
      <c r="A584" s="15">
        <v>44310</v>
      </c>
      <c r="B584" s="16" t="s">
        <v>18</v>
      </c>
      <c r="C584" s="16" t="s">
        <v>114</v>
      </c>
      <c r="D584" s="16" t="s">
        <v>5</v>
      </c>
      <c r="E584" s="16" t="s">
        <v>57</v>
      </c>
      <c r="F584" s="16" t="s">
        <v>4</v>
      </c>
      <c r="G584" s="16" t="s">
        <v>52</v>
      </c>
      <c r="H584" s="16">
        <v>3</v>
      </c>
      <c r="I584" s="16">
        <v>37</v>
      </c>
      <c r="J584" s="27" t="s">
        <v>115</v>
      </c>
      <c r="K584" s="27" t="s">
        <v>116</v>
      </c>
      <c r="L584" s="16" t="s">
        <v>12</v>
      </c>
      <c r="M584" s="16">
        <v>1</v>
      </c>
      <c r="N584" s="16" t="s">
        <v>11</v>
      </c>
      <c r="O584" s="17" t="s">
        <v>33</v>
      </c>
      <c r="R584" t="str">
        <f t="shared" si="55"/>
        <v>Budaors Challenger CupGroup StageYassine SahliMarek Pokwap</v>
      </c>
      <c r="V584">
        <f t="shared" si="56"/>
        <v>0</v>
      </c>
      <c r="X584">
        <f t="shared" si="57"/>
        <v>0</v>
      </c>
      <c r="Y584">
        <f t="shared" si="54"/>
        <v>1</v>
      </c>
      <c r="AA584">
        <f t="shared" si="58"/>
        <v>0</v>
      </c>
      <c r="AB584">
        <f t="shared" si="59"/>
        <v>0</v>
      </c>
    </row>
    <row r="585" spans="1:28" ht="15.5" x14ac:dyDescent="0.35">
      <c r="A585" s="15">
        <v>44310</v>
      </c>
      <c r="B585" s="16" t="s">
        <v>18</v>
      </c>
      <c r="C585" s="16" t="s">
        <v>114</v>
      </c>
      <c r="D585" s="16" t="s">
        <v>5</v>
      </c>
      <c r="E585" s="16" t="s">
        <v>57</v>
      </c>
      <c r="F585" s="16" t="s">
        <v>4</v>
      </c>
      <c r="G585" s="16" t="s">
        <v>52</v>
      </c>
      <c r="H585" s="16">
        <v>3</v>
      </c>
      <c r="I585" s="16">
        <v>38</v>
      </c>
      <c r="J585" s="27" t="s">
        <v>115</v>
      </c>
      <c r="K585" s="27" t="s">
        <v>116</v>
      </c>
      <c r="L585" s="16" t="s">
        <v>12</v>
      </c>
      <c r="M585" s="16">
        <v>2</v>
      </c>
      <c r="N585" s="16" t="s">
        <v>12</v>
      </c>
      <c r="O585" s="17" t="s">
        <v>33</v>
      </c>
      <c r="R585" t="str">
        <f t="shared" si="55"/>
        <v>Budaors Challenger CupGroup StageYassine SahliMarek Pokwap</v>
      </c>
      <c r="V585">
        <f t="shared" si="56"/>
        <v>1</v>
      </c>
      <c r="X585">
        <f t="shared" si="57"/>
        <v>0</v>
      </c>
      <c r="Y585">
        <f t="shared" si="54"/>
        <v>0</v>
      </c>
      <c r="AA585">
        <f t="shared" si="58"/>
        <v>1</v>
      </c>
      <c r="AB585">
        <f t="shared" si="59"/>
        <v>0</v>
      </c>
    </row>
    <row r="586" spans="1:28" ht="15.5" x14ac:dyDescent="0.35">
      <c r="A586" s="15">
        <v>44310</v>
      </c>
      <c r="B586" s="16" t="s">
        <v>18</v>
      </c>
      <c r="C586" s="16" t="s">
        <v>114</v>
      </c>
      <c r="D586" s="16" t="s">
        <v>5</v>
      </c>
      <c r="E586" s="16" t="s">
        <v>57</v>
      </c>
      <c r="F586" s="16" t="s">
        <v>4</v>
      </c>
      <c r="G586" s="16" t="s">
        <v>52</v>
      </c>
      <c r="H586" s="16">
        <v>3</v>
      </c>
      <c r="I586" s="16">
        <v>39</v>
      </c>
      <c r="J586" s="27" t="s">
        <v>115</v>
      </c>
      <c r="K586" s="27" t="s">
        <v>116</v>
      </c>
      <c r="L586" s="16" t="s">
        <v>12</v>
      </c>
      <c r="M586" s="16">
        <v>2</v>
      </c>
      <c r="N586" s="16" t="s">
        <v>11</v>
      </c>
      <c r="O586" s="17" t="s">
        <v>35</v>
      </c>
      <c r="R586" t="str">
        <f t="shared" si="55"/>
        <v>Budaors Challenger CupGroup StageYassine SahliMarek Pokwap</v>
      </c>
      <c r="V586">
        <f t="shared" si="56"/>
        <v>0</v>
      </c>
      <c r="X586">
        <f t="shared" si="57"/>
        <v>0</v>
      </c>
      <c r="Y586">
        <f t="shared" si="54"/>
        <v>0</v>
      </c>
      <c r="AA586">
        <f t="shared" si="58"/>
        <v>0</v>
      </c>
      <c r="AB586">
        <f t="shared" si="59"/>
        <v>1</v>
      </c>
    </row>
    <row r="587" spans="1:28" x14ac:dyDescent="0.35">
      <c r="A587" s="15">
        <v>44310</v>
      </c>
      <c r="B587" s="16" t="s">
        <v>18</v>
      </c>
      <c r="C587" s="16" t="s">
        <v>114</v>
      </c>
      <c r="D587" s="16" t="s">
        <v>50</v>
      </c>
      <c r="E587" s="16" t="s">
        <v>57</v>
      </c>
      <c r="F587" s="16" t="s">
        <v>4</v>
      </c>
      <c r="G587" s="16" t="s">
        <v>52</v>
      </c>
      <c r="H587" s="16">
        <v>1</v>
      </c>
      <c r="I587" s="16">
        <v>1</v>
      </c>
      <c r="J587" s="16" t="s">
        <v>31</v>
      </c>
      <c r="K587" s="16" t="s">
        <v>117</v>
      </c>
      <c r="L587" s="16" t="s">
        <v>11</v>
      </c>
      <c r="M587" s="16">
        <v>1</v>
      </c>
      <c r="N587" s="16" t="s">
        <v>11</v>
      </c>
      <c r="O587" s="17" t="s">
        <v>33</v>
      </c>
      <c r="R587" t="str">
        <f t="shared" si="55"/>
        <v>Budaors Challenger CupGroup StageLea VasasKonrad Nowicki</v>
      </c>
      <c r="V587">
        <f t="shared" si="56"/>
        <v>1</v>
      </c>
      <c r="X587">
        <f t="shared" si="57"/>
        <v>1</v>
      </c>
      <c r="Y587">
        <f t="shared" si="54"/>
        <v>0</v>
      </c>
      <c r="AA587">
        <f t="shared" si="58"/>
        <v>0</v>
      </c>
      <c r="AB587">
        <f t="shared" si="59"/>
        <v>0</v>
      </c>
    </row>
    <row r="588" spans="1:28" x14ac:dyDescent="0.35">
      <c r="A588" s="15">
        <v>44310</v>
      </c>
      <c r="B588" s="16" t="s">
        <v>18</v>
      </c>
      <c r="C588" s="16" t="s">
        <v>114</v>
      </c>
      <c r="D588" s="16" t="s">
        <v>50</v>
      </c>
      <c r="E588" s="16" t="s">
        <v>57</v>
      </c>
      <c r="F588" s="16" t="s">
        <v>4</v>
      </c>
      <c r="G588" s="16" t="s">
        <v>52</v>
      </c>
      <c r="H588" s="16">
        <v>1</v>
      </c>
      <c r="I588" s="16">
        <v>2</v>
      </c>
      <c r="J588" s="16" t="s">
        <v>31</v>
      </c>
      <c r="K588" s="16" t="s">
        <v>117</v>
      </c>
      <c r="L588" s="16" t="s">
        <v>11</v>
      </c>
      <c r="M588" s="16">
        <v>2</v>
      </c>
      <c r="N588" s="16" t="s">
        <v>12</v>
      </c>
      <c r="O588" s="17" t="s">
        <v>34</v>
      </c>
      <c r="R588" t="str">
        <f t="shared" si="55"/>
        <v>Budaors Challenger CupGroup StageLea VasasKonrad Nowicki</v>
      </c>
      <c r="V588">
        <f t="shared" si="56"/>
        <v>0</v>
      </c>
      <c r="X588">
        <f t="shared" si="57"/>
        <v>0</v>
      </c>
      <c r="Y588">
        <f t="shared" si="54"/>
        <v>0</v>
      </c>
      <c r="AA588">
        <f t="shared" si="58"/>
        <v>0</v>
      </c>
      <c r="AB588">
        <f t="shared" si="59"/>
        <v>1</v>
      </c>
    </row>
    <row r="589" spans="1:28" x14ac:dyDescent="0.35">
      <c r="A589" s="15">
        <v>44310</v>
      </c>
      <c r="B589" s="16" t="s">
        <v>18</v>
      </c>
      <c r="C589" s="16" t="s">
        <v>114</v>
      </c>
      <c r="D589" s="16" t="s">
        <v>50</v>
      </c>
      <c r="E589" s="16" t="s">
        <v>57</v>
      </c>
      <c r="F589" s="16" t="s">
        <v>4</v>
      </c>
      <c r="G589" s="16" t="s">
        <v>52</v>
      </c>
      <c r="H589" s="16">
        <v>1</v>
      </c>
      <c r="I589" s="16">
        <v>3</v>
      </c>
      <c r="J589" s="16" t="s">
        <v>31</v>
      </c>
      <c r="K589" s="16" t="s">
        <v>117</v>
      </c>
      <c r="L589" s="16" t="s">
        <v>11</v>
      </c>
      <c r="M589" s="16">
        <v>2</v>
      </c>
      <c r="N589" s="16" t="s">
        <v>12</v>
      </c>
      <c r="O589" s="17" t="s">
        <v>33</v>
      </c>
      <c r="R589" t="str">
        <f t="shared" si="55"/>
        <v>Budaors Challenger CupGroup StageLea VasasKonrad Nowicki</v>
      </c>
      <c r="V589">
        <f t="shared" si="56"/>
        <v>0</v>
      </c>
      <c r="X589">
        <f t="shared" si="57"/>
        <v>0</v>
      </c>
      <c r="Y589">
        <f t="shared" si="54"/>
        <v>0</v>
      </c>
      <c r="AA589">
        <f t="shared" si="58"/>
        <v>0</v>
      </c>
      <c r="AB589">
        <f t="shared" si="59"/>
        <v>1</v>
      </c>
    </row>
    <row r="590" spans="1:28" x14ac:dyDescent="0.35">
      <c r="A590" s="15">
        <v>44310</v>
      </c>
      <c r="B590" s="16" t="s">
        <v>18</v>
      </c>
      <c r="C590" s="16" t="s">
        <v>114</v>
      </c>
      <c r="D590" s="16" t="s">
        <v>50</v>
      </c>
      <c r="E590" s="16" t="s">
        <v>57</v>
      </c>
      <c r="F590" s="16" t="s">
        <v>4</v>
      </c>
      <c r="G590" s="16" t="s">
        <v>52</v>
      </c>
      <c r="H590" s="16">
        <v>1</v>
      </c>
      <c r="I590" s="16">
        <v>4</v>
      </c>
      <c r="J590" s="16" t="s">
        <v>31</v>
      </c>
      <c r="K590" s="16" t="s">
        <v>117</v>
      </c>
      <c r="L590" s="16" t="s">
        <v>11</v>
      </c>
      <c r="M590" s="16">
        <v>2</v>
      </c>
      <c r="N590" s="16" t="s">
        <v>40</v>
      </c>
      <c r="O590" s="17" t="s">
        <v>40</v>
      </c>
      <c r="R590" t="str">
        <f t="shared" si="55"/>
        <v>Budaors Challenger CupGroup StageLea VasasKonrad Nowicki</v>
      </c>
      <c r="V590">
        <f t="shared" si="56"/>
        <v>0</v>
      </c>
      <c r="X590">
        <f t="shared" si="57"/>
        <v>0</v>
      </c>
      <c r="Y590">
        <f t="shared" si="54"/>
        <v>0</v>
      </c>
      <c r="AA590">
        <f t="shared" si="58"/>
        <v>0</v>
      </c>
      <c r="AB590">
        <f t="shared" si="59"/>
        <v>0</v>
      </c>
    </row>
    <row r="591" spans="1:28" x14ac:dyDescent="0.35">
      <c r="A591" s="15">
        <v>44310</v>
      </c>
      <c r="B591" s="16" t="s">
        <v>18</v>
      </c>
      <c r="C591" s="16" t="s">
        <v>114</v>
      </c>
      <c r="D591" s="16" t="s">
        <v>50</v>
      </c>
      <c r="E591" s="16" t="s">
        <v>57</v>
      </c>
      <c r="F591" s="16" t="s">
        <v>4</v>
      </c>
      <c r="G591" s="16" t="s">
        <v>52</v>
      </c>
      <c r="H591" s="16">
        <v>1</v>
      </c>
      <c r="I591" s="16">
        <v>5</v>
      </c>
      <c r="J591" s="16" t="s">
        <v>31</v>
      </c>
      <c r="K591" s="16" t="s">
        <v>117</v>
      </c>
      <c r="L591" s="16" t="s">
        <v>11</v>
      </c>
      <c r="M591" s="16">
        <v>2</v>
      </c>
      <c r="N591" s="16" t="s">
        <v>12</v>
      </c>
      <c r="O591" s="17" t="s">
        <v>33</v>
      </c>
      <c r="R591" t="str">
        <f t="shared" si="55"/>
        <v>Budaors Challenger CupGroup StageLea VasasKonrad Nowicki</v>
      </c>
      <c r="V591">
        <f t="shared" si="56"/>
        <v>0</v>
      </c>
      <c r="X591">
        <f t="shared" si="57"/>
        <v>0</v>
      </c>
      <c r="Y591">
        <f t="shared" si="54"/>
        <v>0</v>
      </c>
      <c r="AA591">
        <f t="shared" si="58"/>
        <v>0</v>
      </c>
      <c r="AB591">
        <f t="shared" si="59"/>
        <v>1</v>
      </c>
    </row>
    <row r="592" spans="1:28" x14ac:dyDescent="0.35">
      <c r="A592" s="15">
        <v>44310</v>
      </c>
      <c r="B592" s="16" t="s">
        <v>18</v>
      </c>
      <c r="C592" s="16" t="s">
        <v>114</v>
      </c>
      <c r="D592" s="16" t="s">
        <v>50</v>
      </c>
      <c r="E592" s="16" t="s">
        <v>57</v>
      </c>
      <c r="F592" s="16" t="s">
        <v>4</v>
      </c>
      <c r="G592" s="16" t="s">
        <v>52</v>
      </c>
      <c r="H592" s="16">
        <v>1</v>
      </c>
      <c r="I592" s="16">
        <v>6</v>
      </c>
      <c r="J592" s="16" t="s">
        <v>31</v>
      </c>
      <c r="K592" s="16" t="s">
        <v>117</v>
      </c>
      <c r="L592" s="16" t="s">
        <v>12</v>
      </c>
      <c r="M592" s="16">
        <v>2</v>
      </c>
      <c r="N592" s="16" t="s">
        <v>12</v>
      </c>
      <c r="O592" s="17" t="s">
        <v>33</v>
      </c>
      <c r="R592" t="str">
        <f t="shared" si="55"/>
        <v>Budaors Challenger CupGroup StageLea VasasKonrad Nowicki</v>
      </c>
      <c r="V592">
        <f t="shared" si="56"/>
        <v>1</v>
      </c>
      <c r="X592">
        <f t="shared" si="57"/>
        <v>0</v>
      </c>
      <c r="Y592">
        <f t="shared" si="54"/>
        <v>0</v>
      </c>
      <c r="AA592">
        <f t="shared" si="58"/>
        <v>1</v>
      </c>
      <c r="AB592">
        <f t="shared" si="59"/>
        <v>0</v>
      </c>
    </row>
    <row r="593" spans="1:28" x14ac:dyDescent="0.35">
      <c r="A593" s="15">
        <v>44310</v>
      </c>
      <c r="B593" s="16" t="s">
        <v>18</v>
      </c>
      <c r="C593" s="16" t="s">
        <v>114</v>
      </c>
      <c r="D593" s="16" t="s">
        <v>50</v>
      </c>
      <c r="E593" s="16" t="s">
        <v>57</v>
      </c>
      <c r="F593" s="16" t="s">
        <v>4</v>
      </c>
      <c r="G593" s="16" t="s">
        <v>52</v>
      </c>
      <c r="H593" s="16">
        <v>1</v>
      </c>
      <c r="I593" s="16">
        <v>7</v>
      </c>
      <c r="J593" s="16" t="s">
        <v>31</v>
      </c>
      <c r="K593" s="16" t="s">
        <v>117</v>
      </c>
      <c r="L593" s="16" t="s">
        <v>12</v>
      </c>
      <c r="M593" s="16">
        <v>2</v>
      </c>
      <c r="N593" s="16" t="s">
        <v>11</v>
      </c>
      <c r="O593" s="17" t="s">
        <v>35</v>
      </c>
      <c r="R593" t="str">
        <f t="shared" si="55"/>
        <v>Budaors Challenger CupGroup StageLea VasasKonrad Nowicki</v>
      </c>
      <c r="V593">
        <f t="shared" si="56"/>
        <v>0</v>
      </c>
      <c r="X593">
        <f t="shared" si="57"/>
        <v>0</v>
      </c>
      <c r="Y593">
        <f t="shared" si="54"/>
        <v>0</v>
      </c>
      <c r="AA593">
        <f t="shared" si="58"/>
        <v>0</v>
      </c>
      <c r="AB593">
        <f t="shared" si="59"/>
        <v>1</v>
      </c>
    </row>
    <row r="594" spans="1:28" x14ac:dyDescent="0.35">
      <c r="A594" s="15">
        <v>44310</v>
      </c>
      <c r="B594" s="16" t="s">
        <v>18</v>
      </c>
      <c r="C594" s="16" t="s">
        <v>114</v>
      </c>
      <c r="D594" s="16" t="s">
        <v>50</v>
      </c>
      <c r="E594" s="16" t="s">
        <v>57</v>
      </c>
      <c r="F594" s="16" t="s">
        <v>4</v>
      </c>
      <c r="G594" s="16" t="s">
        <v>52</v>
      </c>
      <c r="H594" s="16">
        <v>1</v>
      </c>
      <c r="I594" s="16">
        <v>8</v>
      </c>
      <c r="J594" s="16" t="s">
        <v>31</v>
      </c>
      <c r="K594" s="16" t="s">
        <v>117</v>
      </c>
      <c r="L594" s="16" t="s">
        <v>12</v>
      </c>
      <c r="M594" s="16">
        <v>1</v>
      </c>
      <c r="N594" s="16" t="s">
        <v>12</v>
      </c>
      <c r="O594" s="17" t="s">
        <v>34</v>
      </c>
      <c r="R594" t="str">
        <f t="shared" si="55"/>
        <v>Budaors Challenger CupGroup StageLea VasasKonrad Nowicki</v>
      </c>
      <c r="V594">
        <f t="shared" si="56"/>
        <v>1</v>
      </c>
      <c r="X594">
        <f t="shared" si="57"/>
        <v>1</v>
      </c>
      <c r="Y594">
        <f t="shared" si="54"/>
        <v>0</v>
      </c>
      <c r="AA594">
        <f t="shared" si="58"/>
        <v>0</v>
      </c>
      <c r="AB594">
        <f t="shared" si="59"/>
        <v>0</v>
      </c>
    </row>
    <row r="595" spans="1:28" x14ac:dyDescent="0.35">
      <c r="A595" s="15">
        <v>44310</v>
      </c>
      <c r="B595" s="16" t="s">
        <v>18</v>
      </c>
      <c r="C595" s="16" t="s">
        <v>114</v>
      </c>
      <c r="D595" s="16" t="s">
        <v>50</v>
      </c>
      <c r="E595" s="16" t="s">
        <v>57</v>
      </c>
      <c r="F595" s="16" t="s">
        <v>4</v>
      </c>
      <c r="G595" s="16" t="s">
        <v>52</v>
      </c>
      <c r="H595" s="16">
        <v>1</v>
      </c>
      <c r="I595" s="16">
        <v>9</v>
      </c>
      <c r="J595" s="16" t="s">
        <v>31</v>
      </c>
      <c r="K595" s="16" t="s">
        <v>117</v>
      </c>
      <c r="L595" s="16" t="s">
        <v>12</v>
      </c>
      <c r="M595" s="16">
        <v>2</v>
      </c>
      <c r="N595" s="16" t="s">
        <v>12</v>
      </c>
      <c r="O595" s="17" t="s">
        <v>33</v>
      </c>
      <c r="R595" t="str">
        <f t="shared" si="55"/>
        <v>Budaors Challenger CupGroup StageLea VasasKonrad Nowicki</v>
      </c>
      <c r="V595">
        <f t="shared" si="56"/>
        <v>1</v>
      </c>
      <c r="X595">
        <f t="shared" si="57"/>
        <v>0</v>
      </c>
      <c r="Y595">
        <f t="shared" si="54"/>
        <v>0</v>
      </c>
      <c r="AA595">
        <f t="shared" si="58"/>
        <v>1</v>
      </c>
      <c r="AB595">
        <f t="shared" si="59"/>
        <v>0</v>
      </c>
    </row>
    <row r="596" spans="1:28" x14ac:dyDescent="0.35">
      <c r="A596" s="15">
        <v>44310</v>
      </c>
      <c r="B596" s="16" t="s">
        <v>18</v>
      </c>
      <c r="C596" s="16" t="s">
        <v>114</v>
      </c>
      <c r="D596" s="16" t="s">
        <v>50</v>
      </c>
      <c r="E596" s="16" t="s">
        <v>57</v>
      </c>
      <c r="F596" s="16" t="s">
        <v>4</v>
      </c>
      <c r="G596" s="16" t="s">
        <v>52</v>
      </c>
      <c r="H596" s="16">
        <v>1</v>
      </c>
      <c r="I596" s="16">
        <v>10</v>
      </c>
      <c r="J596" s="16" t="s">
        <v>31</v>
      </c>
      <c r="K596" s="16" t="s">
        <v>117</v>
      </c>
      <c r="L596" s="16" t="s">
        <v>11</v>
      </c>
      <c r="M596" s="16">
        <v>1</v>
      </c>
      <c r="N596" s="16" t="s">
        <v>12</v>
      </c>
      <c r="O596" s="17" t="s">
        <v>33</v>
      </c>
      <c r="R596" t="str">
        <f t="shared" si="55"/>
        <v>Budaors Challenger CupGroup StageLea VasasKonrad Nowicki</v>
      </c>
      <c r="V596">
        <f t="shared" si="56"/>
        <v>0</v>
      </c>
      <c r="X596">
        <f t="shared" si="57"/>
        <v>0</v>
      </c>
      <c r="Y596">
        <f t="shared" si="54"/>
        <v>1</v>
      </c>
      <c r="AA596">
        <f t="shared" si="58"/>
        <v>0</v>
      </c>
      <c r="AB596">
        <f t="shared" si="59"/>
        <v>0</v>
      </c>
    </row>
    <row r="597" spans="1:28" x14ac:dyDescent="0.35">
      <c r="A597" s="15">
        <v>44310</v>
      </c>
      <c r="B597" s="16" t="s">
        <v>18</v>
      </c>
      <c r="C597" s="16" t="s">
        <v>114</v>
      </c>
      <c r="D597" s="16" t="s">
        <v>50</v>
      </c>
      <c r="E597" s="16" t="s">
        <v>57</v>
      </c>
      <c r="F597" s="16" t="s">
        <v>4</v>
      </c>
      <c r="G597" s="16" t="s">
        <v>52</v>
      </c>
      <c r="H597" s="16">
        <v>1</v>
      </c>
      <c r="I597" s="16">
        <v>11</v>
      </c>
      <c r="J597" s="16" t="s">
        <v>31</v>
      </c>
      <c r="K597" s="16" t="s">
        <v>117</v>
      </c>
      <c r="L597" s="16" t="s">
        <v>11</v>
      </c>
      <c r="M597" s="16">
        <v>2</v>
      </c>
      <c r="N597" s="16" t="s">
        <v>40</v>
      </c>
      <c r="O597" s="17" t="s">
        <v>40</v>
      </c>
      <c r="R597" t="str">
        <f t="shared" si="55"/>
        <v>Budaors Challenger CupGroup StageLea VasasKonrad Nowicki</v>
      </c>
      <c r="V597">
        <f t="shared" si="56"/>
        <v>0</v>
      </c>
      <c r="X597">
        <f t="shared" si="57"/>
        <v>0</v>
      </c>
      <c r="Y597">
        <f t="shared" si="54"/>
        <v>0</v>
      </c>
      <c r="AA597">
        <f t="shared" si="58"/>
        <v>0</v>
      </c>
      <c r="AB597">
        <f t="shared" si="59"/>
        <v>0</v>
      </c>
    </row>
    <row r="598" spans="1:28" x14ac:dyDescent="0.35">
      <c r="A598" s="15">
        <v>44310</v>
      </c>
      <c r="B598" s="16" t="s">
        <v>18</v>
      </c>
      <c r="C598" s="16" t="s">
        <v>114</v>
      </c>
      <c r="D598" s="16" t="s">
        <v>50</v>
      </c>
      <c r="E598" s="16" t="s">
        <v>57</v>
      </c>
      <c r="F598" s="16" t="s">
        <v>4</v>
      </c>
      <c r="G598" s="16" t="s">
        <v>52</v>
      </c>
      <c r="H598" s="16">
        <v>1</v>
      </c>
      <c r="I598" s="16">
        <v>12</v>
      </c>
      <c r="J598" s="16" t="s">
        <v>31</v>
      </c>
      <c r="K598" s="16" t="s">
        <v>117</v>
      </c>
      <c r="L598" s="16" t="s">
        <v>11</v>
      </c>
      <c r="M598" s="16">
        <v>1</v>
      </c>
      <c r="N598" s="16" t="s">
        <v>11</v>
      </c>
      <c r="O598" s="17" t="s">
        <v>35</v>
      </c>
      <c r="R598" t="str">
        <f t="shared" si="55"/>
        <v>Budaors Challenger CupGroup StageLea VasasKonrad Nowicki</v>
      </c>
      <c r="V598">
        <f t="shared" si="56"/>
        <v>1</v>
      </c>
      <c r="X598">
        <f t="shared" si="57"/>
        <v>1</v>
      </c>
      <c r="Y598">
        <f t="shared" si="54"/>
        <v>0</v>
      </c>
      <c r="AA598">
        <f t="shared" si="58"/>
        <v>0</v>
      </c>
      <c r="AB598">
        <f t="shared" si="59"/>
        <v>0</v>
      </c>
    </row>
    <row r="599" spans="1:28" x14ac:dyDescent="0.35">
      <c r="A599" s="15">
        <v>44310</v>
      </c>
      <c r="B599" s="16" t="s">
        <v>18</v>
      </c>
      <c r="C599" s="16" t="s">
        <v>114</v>
      </c>
      <c r="D599" s="16" t="s">
        <v>50</v>
      </c>
      <c r="E599" s="16" t="s">
        <v>57</v>
      </c>
      <c r="F599" s="16" t="s">
        <v>4</v>
      </c>
      <c r="G599" s="16" t="s">
        <v>52</v>
      </c>
      <c r="H599" s="16">
        <v>1</v>
      </c>
      <c r="I599" s="16">
        <v>13</v>
      </c>
      <c r="J599" s="16" t="s">
        <v>31</v>
      </c>
      <c r="K599" s="16" t="s">
        <v>117</v>
      </c>
      <c r="L599" s="16" t="s">
        <v>11</v>
      </c>
      <c r="M599" s="16">
        <v>1</v>
      </c>
      <c r="N599" s="16" t="s">
        <v>40</v>
      </c>
      <c r="O599" s="17" t="s">
        <v>40</v>
      </c>
      <c r="R599" t="str">
        <f t="shared" si="55"/>
        <v>Budaors Challenger CupGroup StageLea VasasKonrad Nowicki</v>
      </c>
      <c r="V599">
        <f t="shared" si="56"/>
        <v>0</v>
      </c>
      <c r="X599">
        <f t="shared" si="57"/>
        <v>0</v>
      </c>
      <c r="Y599">
        <f t="shared" si="54"/>
        <v>0</v>
      </c>
      <c r="AA599">
        <f t="shared" si="58"/>
        <v>0</v>
      </c>
      <c r="AB599">
        <f t="shared" si="59"/>
        <v>0</v>
      </c>
    </row>
    <row r="600" spans="1:28" x14ac:dyDescent="0.35">
      <c r="A600" s="15">
        <v>44310</v>
      </c>
      <c r="B600" s="16" t="s">
        <v>18</v>
      </c>
      <c r="C600" s="16" t="s">
        <v>114</v>
      </c>
      <c r="D600" s="16" t="s">
        <v>50</v>
      </c>
      <c r="E600" s="16" t="s">
        <v>57</v>
      </c>
      <c r="F600" s="16" t="s">
        <v>4</v>
      </c>
      <c r="G600" s="16" t="s">
        <v>52</v>
      </c>
      <c r="H600" s="16">
        <v>1</v>
      </c>
      <c r="I600" s="16">
        <v>14</v>
      </c>
      <c r="J600" s="16" t="s">
        <v>31</v>
      </c>
      <c r="K600" s="16" t="s">
        <v>117</v>
      </c>
      <c r="L600" s="16" t="s">
        <v>11</v>
      </c>
      <c r="M600" s="16">
        <v>1</v>
      </c>
      <c r="N600" s="16" t="s">
        <v>11</v>
      </c>
      <c r="O600" s="17" t="s">
        <v>34</v>
      </c>
      <c r="R600" t="str">
        <f t="shared" si="55"/>
        <v>Budaors Challenger CupGroup StageLea VasasKonrad Nowicki</v>
      </c>
      <c r="V600">
        <f t="shared" si="56"/>
        <v>1</v>
      </c>
      <c r="X600">
        <f t="shared" si="57"/>
        <v>1</v>
      </c>
      <c r="Y600">
        <f t="shared" si="54"/>
        <v>0</v>
      </c>
      <c r="AA600">
        <f t="shared" si="58"/>
        <v>0</v>
      </c>
      <c r="AB600">
        <f t="shared" si="59"/>
        <v>0</v>
      </c>
    </row>
    <row r="601" spans="1:28" x14ac:dyDescent="0.35">
      <c r="A601" s="15">
        <v>44310</v>
      </c>
      <c r="B601" s="16" t="s">
        <v>18</v>
      </c>
      <c r="C601" s="16" t="s">
        <v>114</v>
      </c>
      <c r="D601" s="16" t="s">
        <v>50</v>
      </c>
      <c r="E601" s="16" t="s">
        <v>57</v>
      </c>
      <c r="F601" s="16" t="s">
        <v>4</v>
      </c>
      <c r="G601" s="16" t="s">
        <v>52</v>
      </c>
      <c r="H601" s="16">
        <v>1</v>
      </c>
      <c r="I601" s="16">
        <v>15</v>
      </c>
      <c r="J601" s="16" t="s">
        <v>31</v>
      </c>
      <c r="K601" s="16" t="s">
        <v>117</v>
      </c>
      <c r="L601" s="16" t="s">
        <v>11</v>
      </c>
      <c r="M601" s="16">
        <v>2</v>
      </c>
      <c r="N601" s="16" t="s">
        <v>12</v>
      </c>
      <c r="O601" s="17" t="s">
        <v>33</v>
      </c>
      <c r="R601" t="str">
        <f t="shared" si="55"/>
        <v>Budaors Challenger CupGroup StageLea VasasKonrad Nowicki</v>
      </c>
      <c r="V601">
        <f t="shared" si="56"/>
        <v>0</v>
      </c>
      <c r="X601">
        <f t="shared" si="57"/>
        <v>0</v>
      </c>
      <c r="Y601">
        <f t="shared" si="54"/>
        <v>0</v>
      </c>
      <c r="AA601">
        <f t="shared" si="58"/>
        <v>0</v>
      </c>
      <c r="AB601">
        <f t="shared" si="59"/>
        <v>1</v>
      </c>
    </row>
    <row r="602" spans="1:28" x14ac:dyDescent="0.35">
      <c r="A602" s="15">
        <v>44310</v>
      </c>
      <c r="B602" s="16" t="s">
        <v>18</v>
      </c>
      <c r="C602" s="16" t="s">
        <v>114</v>
      </c>
      <c r="D602" s="16" t="s">
        <v>50</v>
      </c>
      <c r="E602" s="16" t="s">
        <v>57</v>
      </c>
      <c r="F602" s="16" t="s">
        <v>4</v>
      </c>
      <c r="G602" s="16" t="s">
        <v>52</v>
      </c>
      <c r="H602" s="16">
        <v>1</v>
      </c>
      <c r="I602" s="16">
        <v>16</v>
      </c>
      <c r="J602" s="16" t="s">
        <v>31</v>
      </c>
      <c r="K602" s="16" t="s">
        <v>117</v>
      </c>
      <c r="L602" s="16" t="s">
        <v>12</v>
      </c>
      <c r="M602" s="16">
        <v>2</v>
      </c>
      <c r="N602" s="16" t="s">
        <v>11</v>
      </c>
      <c r="O602" s="17" t="s">
        <v>33</v>
      </c>
      <c r="R602" t="str">
        <f t="shared" si="55"/>
        <v>Budaors Challenger CupGroup StageLea VasasKonrad Nowicki</v>
      </c>
      <c r="V602">
        <f t="shared" si="56"/>
        <v>0</v>
      </c>
      <c r="X602">
        <f t="shared" si="57"/>
        <v>0</v>
      </c>
      <c r="Y602">
        <f t="shared" si="54"/>
        <v>0</v>
      </c>
      <c r="AA602">
        <f t="shared" si="58"/>
        <v>0</v>
      </c>
      <c r="AB602">
        <f t="shared" si="59"/>
        <v>1</v>
      </c>
    </row>
    <row r="603" spans="1:28" x14ac:dyDescent="0.35">
      <c r="A603" s="15">
        <v>44310</v>
      </c>
      <c r="B603" s="16" t="s">
        <v>18</v>
      </c>
      <c r="C603" s="16" t="s">
        <v>114</v>
      </c>
      <c r="D603" s="16" t="s">
        <v>50</v>
      </c>
      <c r="E603" s="16" t="s">
        <v>57</v>
      </c>
      <c r="F603" s="16" t="s">
        <v>4</v>
      </c>
      <c r="G603" s="16" t="s">
        <v>52</v>
      </c>
      <c r="H603" s="16">
        <v>1</v>
      </c>
      <c r="I603" s="16">
        <v>17</v>
      </c>
      <c r="J603" s="16" t="s">
        <v>31</v>
      </c>
      <c r="K603" s="16" t="s">
        <v>117</v>
      </c>
      <c r="L603" s="16" t="s">
        <v>12</v>
      </c>
      <c r="M603" s="16">
        <v>2</v>
      </c>
      <c r="N603" s="16" t="s">
        <v>12</v>
      </c>
      <c r="O603" s="17" t="s">
        <v>33</v>
      </c>
      <c r="R603" t="str">
        <f t="shared" si="55"/>
        <v>Budaors Challenger CupGroup StageLea VasasKonrad Nowicki</v>
      </c>
      <c r="V603">
        <f t="shared" si="56"/>
        <v>1</v>
      </c>
      <c r="X603">
        <f t="shared" si="57"/>
        <v>0</v>
      </c>
      <c r="Y603">
        <f t="shared" si="54"/>
        <v>0</v>
      </c>
      <c r="AA603">
        <f t="shared" si="58"/>
        <v>1</v>
      </c>
      <c r="AB603">
        <f t="shared" si="59"/>
        <v>0</v>
      </c>
    </row>
    <row r="604" spans="1:28" x14ac:dyDescent="0.35">
      <c r="A604" s="15">
        <v>44310</v>
      </c>
      <c r="B604" s="16" t="s">
        <v>18</v>
      </c>
      <c r="C604" s="16" t="s">
        <v>114</v>
      </c>
      <c r="D604" s="16" t="s">
        <v>50</v>
      </c>
      <c r="E604" s="16" t="s">
        <v>57</v>
      </c>
      <c r="F604" s="16" t="s">
        <v>4</v>
      </c>
      <c r="G604" s="16" t="s">
        <v>52</v>
      </c>
      <c r="H604" s="16">
        <v>1</v>
      </c>
      <c r="I604" s="16">
        <v>18</v>
      </c>
      <c r="J604" s="16" t="s">
        <v>31</v>
      </c>
      <c r="K604" s="16" t="s">
        <v>117</v>
      </c>
      <c r="L604" s="16" t="s">
        <v>12</v>
      </c>
      <c r="M604" s="16" t="s">
        <v>39</v>
      </c>
      <c r="N604" s="16" t="s">
        <v>11</v>
      </c>
      <c r="O604" s="17" t="s">
        <v>33</v>
      </c>
      <c r="R604" t="str">
        <f t="shared" si="55"/>
        <v>Budaors Challenger CupGroup StageLea VasasKonrad Nowicki</v>
      </c>
      <c r="V604">
        <f t="shared" si="56"/>
        <v>0</v>
      </c>
      <c r="X604">
        <f t="shared" si="57"/>
        <v>0</v>
      </c>
      <c r="Y604">
        <f t="shared" si="54"/>
        <v>0</v>
      </c>
      <c r="AA604">
        <f t="shared" si="58"/>
        <v>0</v>
      </c>
      <c r="AB604">
        <f t="shared" si="59"/>
        <v>0</v>
      </c>
    </row>
    <row r="605" spans="1:28" x14ac:dyDescent="0.35">
      <c r="A605" s="15">
        <v>44310</v>
      </c>
      <c r="B605" s="16" t="s">
        <v>18</v>
      </c>
      <c r="C605" s="16" t="s">
        <v>114</v>
      </c>
      <c r="D605" s="16" t="s">
        <v>50</v>
      </c>
      <c r="E605" s="16" t="s">
        <v>57</v>
      </c>
      <c r="F605" s="16" t="s">
        <v>4</v>
      </c>
      <c r="G605" s="16" t="s">
        <v>52</v>
      </c>
      <c r="H605" s="16">
        <v>1</v>
      </c>
      <c r="I605" s="16">
        <v>19</v>
      </c>
      <c r="J605" s="16" t="s">
        <v>31</v>
      </c>
      <c r="K605" s="16" t="s">
        <v>117</v>
      </c>
      <c r="L605" s="16" t="s">
        <v>12</v>
      </c>
      <c r="M605" s="16">
        <v>1</v>
      </c>
      <c r="N605" s="16" t="s">
        <v>12</v>
      </c>
      <c r="O605" s="17" t="s">
        <v>35</v>
      </c>
      <c r="R605" t="str">
        <f t="shared" si="55"/>
        <v>Budaors Challenger CupGroup StageLea VasasKonrad Nowicki</v>
      </c>
      <c r="V605">
        <f t="shared" si="56"/>
        <v>1</v>
      </c>
      <c r="X605">
        <f t="shared" si="57"/>
        <v>1</v>
      </c>
      <c r="Y605">
        <f t="shared" si="54"/>
        <v>0</v>
      </c>
      <c r="AA605">
        <f t="shared" si="58"/>
        <v>0</v>
      </c>
      <c r="AB605">
        <f t="shared" si="59"/>
        <v>0</v>
      </c>
    </row>
    <row r="606" spans="1:28" x14ac:dyDescent="0.35">
      <c r="A606" s="15">
        <v>44310</v>
      </c>
      <c r="B606" s="16" t="s">
        <v>18</v>
      </c>
      <c r="C606" s="16" t="s">
        <v>114</v>
      </c>
      <c r="D606" s="16" t="s">
        <v>50</v>
      </c>
      <c r="E606" s="16" t="s">
        <v>57</v>
      </c>
      <c r="F606" s="16" t="s">
        <v>4</v>
      </c>
      <c r="G606" s="16" t="s">
        <v>52</v>
      </c>
      <c r="H606" s="16">
        <v>1</v>
      </c>
      <c r="I606" s="16">
        <v>20</v>
      </c>
      <c r="J606" s="16" t="s">
        <v>31</v>
      </c>
      <c r="K606" s="16" t="s">
        <v>117</v>
      </c>
      <c r="L606" s="16" t="s">
        <v>11</v>
      </c>
      <c r="M606" s="16">
        <v>2</v>
      </c>
      <c r="N606" s="16" t="s">
        <v>40</v>
      </c>
      <c r="O606" s="17" t="s">
        <v>40</v>
      </c>
      <c r="R606" t="str">
        <f t="shared" si="55"/>
        <v>Budaors Challenger CupGroup StageLea VasasKonrad Nowicki</v>
      </c>
      <c r="V606">
        <f t="shared" si="56"/>
        <v>0</v>
      </c>
      <c r="X606">
        <f t="shared" si="57"/>
        <v>0</v>
      </c>
      <c r="Y606">
        <f t="shared" si="54"/>
        <v>0</v>
      </c>
      <c r="AA606">
        <f t="shared" si="58"/>
        <v>0</v>
      </c>
      <c r="AB606">
        <f t="shared" si="59"/>
        <v>0</v>
      </c>
    </row>
    <row r="607" spans="1:28" x14ac:dyDescent="0.35">
      <c r="A607" s="15">
        <v>44310</v>
      </c>
      <c r="B607" s="16" t="s">
        <v>18</v>
      </c>
      <c r="C607" s="16" t="s">
        <v>114</v>
      </c>
      <c r="D607" s="16" t="s">
        <v>50</v>
      </c>
      <c r="E607" s="16" t="s">
        <v>57</v>
      </c>
      <c r="F607" s="16" t="s">
        <v>4</v>
      </c>
      <c r="G607" s="16" t="s">
        <v>52</v>
      </c>
      <c r="H607" s="16">
        <v>1</v>
      </c>
      <c r="I607" s="16">
        <v>21</v>
      </c>
      <c r="J607" s="16" t="s">
        <v>31</v>
      </c>
      <c r="K607" s="16" t="s">
        <v>117</v>
      </c>
      <c r="L607" s="16" t="s">
        <v>11</v>
      </c>
      <c r="M607" s="16">
        <v>1</v>
      </c>
      <c r="N607" s="16" t="s">
        <v>12</v>
      </c>
      <c r="O607" s="17" t="s">
        <v>33</v>
      </c>
      <c r="R607" t="str">
        <f t="shared" si="55"/>
        <v>Budaors Challenger CupGroup StageLea VasasKonrad Nowicki</v>
      </c>
      <c r="V607">
        <f t="shared" si="56"/>
        <v>0</v>
      </c>
      <c r="X607">
        <f t="shared" si="57"/>
        <v>0</v>
      </c>
      <c r="Y607">
        <f t="shared" si="54"/>
        <v>1</v>
      </c>
      <c r="AA607">
        <f t="shared" si="58"/>
        <v>0</v>
      </c>
      <c r="AB607">
        <f t="shared" si="59"/>
        <v>0</v>
      </c>
    </row>
    <row r="608" spans="1:28" x14ac:dyDescent="0.35">
      <c r="A608" s="15">
        <v>44310</v>
      </c>
      <c r="B608" s="16" t="s">
        <v>18</v>
      </c>
      <c r="C608" s="16" t="s">
        <v>114</v>
      </c>
      <c r="D608" s="16" t="s">
        <v>50</v>
      </c>
      <c r="E608" s="16" t="s">
        <v>57</v>
      </c>
      <c r="F608" s="16" t="s">
        <v>4</v>
      </c>
      <c r="G608" s="16" t="s">
        <v>52</v>
      </c>
      <c r="H608" s="16">
        <v>1</v>
      </c>
      <c r="I608" s="16">
        <v>22</v>
      </c>
      <c r="J608" s="16" t="s">
        <v>31</v>
      </c>
      <c r="K608" s="16" t="s">
        <v>117</v>
      </c>
      <c r="L608" s="16" t="s">
        <v>11</v>
      </c>
      <c r="M608" s="16">
        <v>2</v>
      </c>
      <c r="N608" s="16" t="s">
        <v>12</v>
      </c>
      <c r="O608" s="17" t="s">
        <v>34</v>
      </c>
      <c r="R608" t="str">
        <f t="shared" si="55"/>
        <v>Budaors Challenger CupGroup StageLea VasasKonrad Nowicki</v>
      </c>
      <c r="V608">
        <f t="shared" si="56"/>
        <v>0</v>
      </c>
      <c r="X608">
        <f t="shared" si="57"/>
        <v>0</v>
      </c>
      <c r="Y608">
        <f t="shared" si="54"/>
        <v>0</v>
      </c>
      <c r="AA608">
        <f t="shared" si="58"/>
        <v>0</v>
      </c>
      <c r="AB608">
        <f t="shared" si="59"/>
        <v>1</v>
      </c>
    </row>
    <row r="609" spans="1:28" x14ac:dyDescent="0.35">
      <c r="A609" s="15">
        <v>44310</v>
      </c>
      <c r="B609" s="16" t="s">
        <v>18</v>
      </c>
      <c r="C609" s="16" t="s">
        <v>114</v>
      </c>
      <c r="D609" s="16" t="s">
        <v>50</v>
      </c>
      <c r="E609" s="16" t="s">
        <v>57</v>
      </c>
      <c r="F609" s="16" t="s">
        <v>4</v>
      </c>
      <c r="G609" s="16" t="s">
        <v>52</v>
      </c>
      <c r="H609" s="16">
        <v>2</v>
      </c>
      <c r="I609" s="16">
        <v>1</v>
      </c>
      <c r="J609" s="16" t="s">
        <v>31</v>
      </c>
      <c r="K609" s="16" t="s">
        <v>117</v>
      </c>
      <c r="L609" s="16" t="s">
        <v>12</v>
      </c>
      <c r="M609" s="16">
        <v>2</v>
      </c>
      <c r="N609" s="16" t="s">
        <v>11</v>
      </c>
      <c r="O609" s="17" t="s">
        <v>33</v>
      </c>
      <c r="R609" t="str">
        <f t="shared" si="55"/>
        <v>Budaors Challenger CupGroup StageLea VasasKonrad Nowicki</v>
      </c>
      <c r="V609">
        <f t="shared" si="56"/>
        <v>0</v>
      </c>
      <c r="X609">
        <f t="shared" si="57"/>
        <v>0</v>
      </c>
      <c r="Y609">
        <f t="shared" si="54"/>
        <v>0</v>
      </c>
      <c r="AA609">
        <f t="shared" si="58"/>
        <v>0</v>
      </c>
      <c r="AB609">
        <f t="shared" si="59"/>
        <v>1</v>
      </c>
    </row>
    <row r="610" spans="1:28" x14ac:dyDescent="0.35">
      <c r="A610" s="15">
        <v>44310</v>
      </c>
      <c r="B610" s="16" t="s">
        <v>18</v>
      </c>
      <c r="C610" s="16" t="s">
        <v>114</v>
      </c>
      <c r="D610" s="16" t="s">
        <v>50</v>
      </c>
      <c r="E610" s="16" t="s">
        <v>57</v>
      </c>
      <c r="F610" s="16" t="s">
        <v>4</v>
      </c>
      <c r="G610" s="16" t="s">
        <v>52</v>
      </c>
      <c r="H610" s="16"/>
      <c r="I610" s="16">
        <v>2</v>
      </c>
      <c r="J610" s="16" t="s">
        <v>31</v>
      </c>
      <c r="K610" s="16" t="s">
        <v>117</v>
      </c>
      <c r="L610" s="16" t="s">
        <v>12</v>
      </c>
      <c r="M610" s="16">
        <v>1</v>
      </c>
      <c r="N610" s="16" t="s">
        <v>11</v>
      </c>
      <c r="O610" s="17" t="s">
        <v>34</v>
      </c>
      <c r="R610" t="str">
        <f t="shared" si="55"/>
        <v>Budaors Challenger CupGroup StageLea VasasKonrad Nowicki</v>
      </c>
      <c r="V610">
        <f t="shared" si="56"/>
        <v>0</v>
      </c>
      <c r="X610">
        <f t="shared" si="57"/>
        <v>0</v>
      </c>
      <c r="Y610">
        <f t="shared" si="54"/>
        <v>1</v>
      </c>
      <c r="AA610">
        <f t="shared" si="58"/>
        <v>0</v>
      </c>
      <c r="AB610">
        <f t="shared" si="59"/>
        <v>0</v>
      </c>
    </row>
    <row r="611" spans="1:28" x14ac:dyDescent="0.35">
      <c r="A611" s="15">
        <v>44310</v>
      </c>
      <c r="B611" s="16" t="s">
        <v>18</v>
      </c>
      <c r="C611" s="16" t="s">
        <v>114</v>
      </c>
      <c r="D611" s="16" t="s">
        <v>50</v>
      </c>
      <c r="E611" s="16" t="s">
        <v>57</v>
      </c>
      <c r="F611" s="16" t="s">
        <v>4</v>
      </c>
      <c r="G611" s="16" t="s">
        <v>52</v>
      </c>
      <c r="H611" s="16"/>
      <c r="I611" s="16">
        <v>3</v>
      </c>
      <c r="J611" s="16" t="s">
        <v>31</v>
      </c>
      <c r="K611" s="16" t="s">
        <v>117</v>
      </c>
      <c r="L611" s="16" t="s">
        <v>12</v>
      </c>
      <c r="M611" s="16">
        <v>1</v>
      </c>
      <c r="N611" s="16" t="s">
        <v>11</v>
      </c>
      <c r="O611" s="17" t="s">
        <v>35</v>
      </c>
      <c r="R611" t="str">
        <f t="shared" si="55"/>
        <v>Budaors Challenger CupGroup StageLea VasasKonrad Nowicki</v>
      </c>
      <c r="V611">
        <f t="shared" si="56"/>
        <v>0</v>
      </c>
      <c r="X611">
        <f t="shared" si="57"/>
        <v>0</v>
      </c>
      <c r="Y611">
        <f t="shared" si="54"/>
        <v>1</v>
      </c>
      <c r="AA611">
        <f t="shared" si="58"/>
        <v>0</v>
      </c>
      <c r="AB611">
        <f t="shared" si="59"/>
        <v>0</v>
      </c>
    </row>
    <row r="612" spans="1:28" x14ac:dyDescent="0.35">
      <c r="A612" s="15">
        <v>44310</v>
      </c>
      <c r="B612" s="16" t="s">
        <v>18</v>
      </c>
      <c r="C612" s="16" t="s">
        <v>114</v>
      </c>
      <c r="D612" s="16" t="s">
        <v>50</v>
      </c>
      <c r="E612" s="16" t="s">
        <v>57</v>
      </c>
      <c r="F612" s="16" t="s">
        <v>4</v>
      </c>
      <c r="G612" s="16" t="s">
        <v>52</v>
      </c>
      <c r="H612" s="16"/>
      <c r="I612" s="16">
        <v>4</v>
      </c>
      <c r="J612" s="16" t="s">
        <v>31</v>
      </c>
      <c r="K612" s="16" t="s">
        <v>117</v>
      </c>
      <c r="L612" s="16" t="s">
        <v>12</v>
      </c>
      <c r="M612" s="16">
        <v>2</v>
      </c>
      <c r="N612" s="16" t="s">
        <v>12</v>
      </c>
      <c r="O612" s="17" t="s">
        <v>35</v>
      </c>
      <c r="R612" t="str">
        <f t="shared" si="55"/>
        <v>Budaors Challenger CupGroup StageLea VasasKonrad Nowicki</v>
      </c>
      <c r="V612">
        <f t="shared" si="56"/>
        <v>1</v>
      </c>
      <c r="X612">
        <f t="shared" si="57"/>
        <v>0</v>
      </c>
      <c r="Y612">
        <f t="shared" si="54"/>
        <v>0</v>
      </c>
      <c r="AA612">
        <f t="shared" si="58"/>
        <v>1</v>
      </c>
      <c r="AB612">
        <f t="shared" si="59"/>
        <v>0</v>
      </c>
    </row>
    <row r="613" spans="1:28" x14ac:dyDescent="0.35">
      <c r="A613" s="15">
        <v>44310</v>
      </c>
      <c r="B613" s="16" t="s">
        <v>18</v>
      </c>
      <c r="C613" s="16" t="s">
        <v>114</v>
      </c>
      <c r="D613" s="16" t="s">
        <v>50</v>
      </c>
      <c r="E613" s="16" t="s">
        <v>57</v>
      </c>
      <c r="F613" s="16" t="s">
        <v>4</v>
      </c>
      <c r="G613" s="16" t="s">
        <v>52</v>
      </c>
      <c r="H613" s="16"/>
      <c r="I613" s="16">
        <v>5</v>
      </c>
      <c r="J613" s="16" t="s">
        <v>31</v>
      </c>
      <c r="K613" s="16" t="s">
        <v>117</v>
      </c>
      <c r="L613" s="16" t="s">
        <v>11</v>
      </c>
      <c r="M613" s="16">
        <v>2</v>
      </c>
      <c r="N613" s="16" t="s">
        <v>12</v>
      </c>
      <c r="O613" s="17" t="s">
        <v>35</v>
      </c>
      <c r="R613" t="str">
        <f t="shared" si="55"/>
        <v>Budaors Challenger CupGroup StageLea VasasKonrad Nowicki</v>
      </c>
      <c r="V613">
        <f t="shared" si="56"/>
        <v>0</v>
      </c>
      <c r="X613">
        <f t="shared" si="57"/>
        <v>0</v>
      </c>
      <c r="Y613">
        <f t="shared" si="54"/>
        <v>0</v>
      </c>
      <c r="AA613">
        <f t="shared" si="58"/>
        <v>0</v>
      </c>
      <c r="AB613">
        <f t="shared" si="59"/>
        <v>1</v>
      </c>
    </row>
    <row r="614" spans="1:28" x14ac:dyDescent="0.35">
      <c r="A614" s="15">
        <v>44310</v>
      </c>
      <c r="B614" s="16" t="s">
        <v>18</v>
      </c>
      <c r="C614" s="16" t="s">
        <v>114</v>
      </c>
      <c r="D614" s="16" t="s">
        <v>50</v>
      </c>
      <c r="E614" s="16" t="s">
        <v>57</v>
      </c>
      <c r="F614" s="16" t="s">
        <v>4</v>
      </c>
      <c r="G614" s="16" t="s">
        <v>52</v>
      </c>
      <c r="H614" s="16"/>
      <c r="I614" s="16">
        <v>6</v>
      </c>
      <c r="J614" s="16" t="s">
        <v>31</v>
      </c>
      <c r="K614" s="16" t="s">
        <v>117</v>
      </c>
      <c r="L614" s="16" t="s">
        <v>11</v>
      </c>
      <c r="M614" s="16">
        <v>2</v>
      </c>
      <c r="N614" s="16" t="s">
        <v>12</v>
      </c>
      <c r="O614" s="17" t="s">
        <v>35</v>
      </c>
      <c r="R614" t="str">
        <f t="shared" si="55"/>
        <v>Budaors Challenger CupGroup StageLea VasasKonrad Nowicki</v>
      </c>
      <c r="V614">
        <f t="shared" si="56"/>
        <v>0</v>
      </c>
      <c r="X614">
        <f t="shared" si="57"/>
        <v>0</v>
      </c>
      <c r="Y614">
        <f t="shared" si="54"/>
        <v>0</v>
      </c>
      <c r="AA614">
        <f t="shared" si="58"/>
        <v>0</v>
      </c>
      <c r="AB614">
        <f t="shared" si="59"/>
        <v>1</v>
      </c>
    </row>
    <row r="615" spans="1:28" x14ac:dyDescent="0.35">
      <c r="A615" s="15">
        <v>44310</v>
      </c>
      <c r="B615" s="16" t="s">
        <v>18</v>
      </c>
      <c r="C615" s="16" t="s">
        <v>114</v>
      </c>
      <c r="D615" s="16" t="s">
        <v>50</v>
      </c>
      <c r="E615" s="16" t="s">
        <v>57</v>
      </c>
      <c r="F615" s="16" t="s">
        <v>4</v>
      </c>
      <c r="G615" s="16" t="s">
        <v>52</v>
      </c>
      <c r="H615" s="16"/>
      <c r="I615" s="16">
        <v>7</v>
      </c>
      <c r="J615" s="16" t="s">
        <v>31</v>
      </c>
      <c r="K615" s="16" t="s">
        <v>117</v>
      </c>
      <c r="L615" s="16" t="s">
        <v>11</v>
      </c>
      <c r="M615" s="16">
        <v>2</v>
      </c>
      <c r="N615" s="16" t="s">
        <v>11</v>
      </c>
      <c r="O615" s="17" t="s">
        <v>33</v>
      </c>
      <c r="R615" t="str">
        <f t="shared" si="55"/>
        <v>Budaors Challenger CupGroup StageLea VasasKonrad Nowicki</v>
      </c>
      <c r="V615">
        <f t="shared" si="56"/>
        <v>1</v>
      </c>
      <c r="X615">
        <f t="shared" si="57"/>
        <v>0</v>
      </c>
      <c r="Y615">
        <f t="shared" si="54"/>
        <v>0</v>
      </c>
      <c r="AA615">
        <f t="shared" si="58"/>
        <v>1</v>
      </c>
      <c r="AB615">
        <f t="shared" si="59"/>
        <v>0</v>
      </c>
    </row>
    <row r="616" spans="1:28" x14ac:dyDescent="0.35">
      <c r="A616" s="15">
        <v>44310</v>
      </c>
      <c r="B616" s="16" t="s">
        <v>18</v>
      </c>
      <c r="C616" s="16" t="s">
        <v>114</v>
      </c>
      <c r="D616" s="16" t="s">
        <v>50</v>
      </c>
      <c r="E616" s="16" t="s">
        <v>57</v>
      </c>
      <c r="F616" s="16" t="s">
        <v>4</v>
      </c>
      <c r="G616" s="16" t="s">
        <v>52</v>
      </c>
      <c r="H616" s="16"/>
      <c r="I616" s="16">
        <v>8</v>
      </c>
      <c r="J616" s="16" t="s">
        <v>31</v>
      </c>
      <c r="K616" s="16" t="s">
        <v>117</v>
      </c>
      <c r="L616" s="16" t="s">
        <v>11</v>
      </c>
      <c r="M616" s="16">
        <v>2</v>
      </c>
      <c r="N616" s="16" t="s">
        <v>12</v>
      </c>
      <c r="O616" s="17" t="s">
        <v>35</v>
      </c>
      <c r="R616" t="str">
        <f t="shared" si="55"/>
        <v>Budaors Challenger CupGroup StageLea VasasKonrad Nowicki</v>
      </c>
      <c r="V616">
        <f t="shared" si="56"/>
        <v>0</v>
      </c>
      <c r="X616">
        <f t="shared" si="57"/>
        <v>0</v>
      </c>
      <c r="Y616">
        <f t="shared" si="54"/>
        <v>0</v>
      </c>
      <c r="AA616">
        <f t="shared" si="58"/>
        <v>0</v>
      </c>
      <c r="AB616">
        <f t="shared" si="59"/>
        <v>1</v>
      </c>
    </row>
    <row r="617" spans="1:28" x14ac:dyDescent="0.35">
      <c r="A617" s="15">
        <v>44310</v>
      </c>
      <c r="B617" s="16" t="s">
        <v>18</v>
      </c>
      <c r="C617" s="16" t="s">
        <v>114</v>
      </c>
      <c r="D617" s="16" t="s">
        <v>50</v>
      </c>
      <c r="E617" s="16" t="s">
        <v>57</v>
      </c>
      <c r="F617" s="16" t="s">
        <v>4</v>
      </c>
      <c r="G617" s="16" t="s">
        <v>52</v>
      </c>
      <c r="H617" s="16"/>
      <c r="I617" s="16">
        <v>9</v>
      </c>
      <c r="J617" s="16" t="s">
        <v>31</v>
      </c>
      <c r="K617" s="16" t="s">
        <v>117</v>
      </c>
      <c r="L617" s="16" t="s">
        <v>12</v>
      </c>
      <c r="M617" s="16">
        <v>2</v>
      </c>
      <c r="N617" s="16" t="s">
        <v>12</v>
      </c>
      <c r="O617" s="17" t="s">
        <v>33</v>
      </c>
      <c r="R617" t="str">
        <f t="shared" si="55"/>
        <v>Budaors Challenger CupGroup StageLea VasasKonrad Nowicki</v>
      </c>
      <c r="V617">
        <f t="shared" si="56"/>
        <v>1</v>
      </c>
      <c r="X617">
        <f t="shared" si="57"/>
        <v>0</v>
      </c>
      <c r="Y617">
        <f t="shared" si="54"/>
        <v>0</v>
      </c>
      <c r="AA617">
        <f t="shared" si="58"/>
        <v>1</v>
      </c>
      <c r="AB617">
        <f t="shared" si="59"/>
        <v>0</v>
      </c>
    </row>
    <row r="618" spans="1:28" x14ac:dyDescent="0.35">
      <c r="A618" s="15">
        <v>44310</v>
      </c>
      <c r="B618" s="16" t="s">
        <v>18</v>
      </c>
      <c r="C618" s="16" t="s">
        <v>118</v>
      </c>
      <c r="D618" s="16" t="s">
        <v>5</v>
      </c>
      <c r="E618" s="16" t="s">
        <v>57</v>
      </c>
      <c r="F618" s="16" t="s">
        <v>4</v>
      </c>
      <c r="G618" s="16" t="s">
        <v>52</v>
      </c>
      <c r="H618" s="16">
        <v>1</v>
      </c>
      <c r="I618" s="16">
        <v>1</v>
      </c>
      <c r="J618" s="16" t="s">
        <v>81</v>
      </c>
      <c r="K618" s="16" t="s">
        <v>77</v>
      </c>
      <c r="L618" s="16" t="s">
        <v>12</v>
      </c>
      <c r="M618" s="16">
        <v>2</v>
      </c>
      <c r="N618" s="16" t="s">
        <v>40</v>
      </c>
      <c r="O618" s="17" t="s">
        <v>40</v>
      </c>
      <c r="R618" t="str">
        <f t="shared" si="55"/>
        <v>Budaors Challenger cupGroup StageMatyas OdnogaJulien Grondin</v>
      </c>
      <c r="V618">
        <f t="shared" si="56"/>
        <v>0</v>
      </c>
      <c r="X618">
        <f t="shared" si="57"/>
        <v>0</v>
      </c>
      <c r="Y618">
        <f t="shared" si="54"/>
        <v>0</v>
      </c>
      <c r="AA618">
        <f t="shared" si="58"/>
        <v>0</v>
      </c>
      <c r="AB618">
        <f t="shared" si="59"/>
        <v>0</v>
      </c>
    </row>
    <row r="619" spans="1:28" x14ac:dyDescent="0.35">
      <c r="A619" s="15">
        <v>44310</v>
      </c>
      <c r="B619" s="16" t="s">
        <v>18</v>
      </c>
      <c r="C619" s="16" t="s">
        <v>118</v>
      </c>
      <c r="D619" s="16" t="s">
        <v>5</v>
      </c>
      <c r="E619" s="16" t="s">
        <v>57</v>
      </c>
      <c r="F619" s="16" t="s">
        <v>4</v>
      </c>
      <c r="G619" s="16" t="s">
        <v>52</v>
      </c>
      <c r="H619" s="16">
        <v>1</v>
      </c>
      <c r="I619" s="16">
        <v>2</v>
      </c>
      <c r="J619" s="16" t="s">
        <v>81</v>
      </c>
      <c r="K619" s="16" t="s">
        <v>77</v>
      </c>
      <c r="L619" s="16" t="s">
        <v>12</v>
      </c>
      <c r="M619" s="16">
        <v>1</v>
      </c>
      <c r="N619" s="16" t="s">
        <v>12</v>
      </c>
      <c r="O619" s="17" t="s">
        <v>34</v>
      </c>
      <c r="R619" t="str">
        <f t="shared" si="55"/>
        <v>Budaors Challenger cupGroup StageMatyas OdnogaJulien Grondin</v>
      </c>
      <c r="V619">
        <f t="shared" si="56"/>
        <v>1</v>
      </c>
      <c r="X619">
        <f t="shared" si="57"/>
        <v>1</v>
      </c>
      <c r="Y619">
        <f t="shared" si="54"/>
        <v>0</v>
      </c>
      <c r="AA619">
        <f t="shared" si="58"/>
        <v>0</v>
      </c>
      <c r="AB619">
        <f t="shared" si="59"/>
        <v>0</v>
      </c>
    </row>
    <row r="620" spans="1:28" x14ac:dyDescent="0.35">
      <c r="A620" s="15">
        <v>44310</v>
      </c>
      <c r="B620" s="16" t="s">
        <v>18</v>
      </c>
      <c r="C620" s="16" t="s">
        <v>118</v>
      </c>
      <c r="D620" s="16" t="s">
        <v>5</v>
      </c>
      <c r="E620" s="16" t="s">
        <v>57</v>
      </c>
      <c r="F620" s="16" t="s">
        <v>4</v>
      </c>
      <c r="G620" s="16" t="s">
        <v>52</v>
      </c>
      <c r="H620" s="16">
        <v>1</v>
      </c>
      <c r="I620" s="16">
        <v>3</v>
      </c>
      <c r="J620" s="16" t="s">
        <v>81</v>
      </c>
      <c r="K620" s="16" t="s">
        <v>77</v>
      </c>
      <c r="L620" s="16" t="s">
        <v>12</v>
      </c>
      <c r="M620" s="16">
        <v>2</v>
      </c>
      <c r="N620" s="16" t="s">
        <v>12</v>
      </c>
      <c r="O620" s="17" t="s">
        <v>33</v>
      </c>
      <c r="R620" t="str">
        <f t="shared" si="55"/>
        <v>Budaors Challenger cupGroup StageMatyas OdnogaJulien Grondin</v>
      </c>
      <c r="V620">
        <f t="shared" si="56"/>
        <v>1</v>
      </c>
      <c r="X620">
        <f t="shared" si="57"/>
        <v>0</v>
      </c>
      <c r="Y620">
        <f t="shared" si="54"/>
        <v>0</v>
      </c>
      <c r="AA620">
        <f t="shared" si="58"/>
        <v>1</v>
      </c>
      <c r="AB620">
        <f t="shared" si="59"/>
        <v>0</v>
      </c>
    </row>
    <row r="621" spans="1:28" x14ac:dyDescent="0.35">
      <c r="A621" s="15">
        <v>44310</v>
      </c>
      <c r="B621" s="16" t="s">
        <v>18</v>
      </c>
      <c r="C621" s="16" t="s">
        <v>118</v>
      </c>
      <c r="D621" s="16" t="s">
        <v>5</v>
      </c>
      <c r="E621" s="16" t="s">
        <v>57</v>
      </c>
      <c r="F621" s="16" t="s">
        <v>4</v>
      </c>
      <c r="G621" s="16" t="s">
        <v>52</v>
      </c>
      <c r="H621" s="16">
        <v>1</v>
      </c>
      <c r="I621" s="16">
        <v>4</v>
      </c>
      <c r="J621" s="16" t="s">
        <v>81</v>
      </c>
      <c r="K621" s="16" t="s">
        <v>77</v>
      </c>
      <c r="L621" s="16" t="s">
        <v>12</v>
      </c>
      <c r="M621" s="16">
        <v>2</v>
      </c>
      <c r="N621" s="16" t="s">
        <v>11</v>
      </c>
      <c r="O621" s="17" t="s">
        <v>35</v>
      </c>
      <c r="R621" t="str">
        <f t="shared" si="55"/>
        <v>Budaors Challenger cupGroup StageMatyas OdnogaJulien Grondin</v>
      </c>
      <c r="V621">
        <f t="shared" si="56"/>
        <v>0</v>
      </c>
      <c r="X621">
        <f t="shared" si="57"/>
        <v>0</v>
      </c>
      <c r="Y621">
        <f t="shared" si="54"/>
        <v>0</v>
      </c>
      <c r="AA621">
        <f t="shared" si="58"/>
        <v>0</v>
      </c>
      <c r="AB621">
        <f t="shared" si="59"/>
        <v>1</v>
      </c>
    </row>
    <row r="622" spans="1:28" x14ac:dyDescent="0.35">
      <c r="A622" s="15">
        <v>44310</v>
      </c>
      <c r="B622" s="16" t="s">
        <v>18</v>
      </c>
      <c r="C622" s="16" t="s">
        <v>118</v>
      </c>
      <c r="D622" s="16" t="s">
        <v>5</v>
      </c>
      <c r="E622" s="16" t="s">
        <v>57</v>
      </c>
      <c r="F622" s="16" t="s">
        <v>4</v>
      </c>
      <c r="G622" s="16" t="s">
        <v>52</v>
      </c>
      <c r="H622" s="16">
        <v>1</v>
      </c>
      <c r="I622" s="16">
        <v>5</v>
      </c>
      <c r="J622" s="16" t="s">
        <v>81</v>
      </c>
      <c r="K622" s="16" t="s">
        <v>77</v>
      </c>
      <c r="L622" s="16" t="s">
        <v>12</v>
      </c>
      <c r="M622" s="16">
        <v>2</v>
      </c>
      <c r="N622" s="16" t="s">
        <v>11</v>
      </c>
      <c r="O622" s="17" t="s">
        <v>35</v>
      </c>
      <c r="R622" t="str">
        <f t="shared" si="55"/>
        <v>Budaors Challenger cupGroup StageMatyas OdnogaJulien Grondin</v>
      </c>
      <c r="V622">
        <f t="shared" si="56"/>
        <v>0</v>
      </c>
      <c r="X622">
        <f t="shared" si="57"/>
        <v>0</v>
      </c>
      <c r="Y622">
        <f t="shared" si="54"/>
        <v>0</v>
      </c>
      <c r="AA622">
        <f t="shared" si="58"/>
        <v>0</v>
      </c>
      <c r="AB622">
        <f t="shared" si="59"/>
        <v>1</v>
      </c>
    </row>
    <row r="623" spans="1:28" x14ac:dyDescent="0.35">
      <c r="A623" s="15">
        <v>44310</v>
      </c>
      <c r="B623" s="16" t="s">
        <v>18</v>
      </c>
      <c r="C623" s="16" t="s">
        <v>118</v>
      </c>
      <c r="D623" s="16" t="s">
        <v>5</v>
      </c>
      <c r="E623" s="16" t="s">
        <v>57</v>
      </c>
      <c r="F623" s="16" t="s">
        <v>4</v>
      </c>
      <c r="G623" s="16" t="s">
        <v>52</v>
      </c>
      <c r="H623" s="16">
        <v>1</v>
      </c>
      <c r="I623" s="16">
        <v>6</v>
      </c>
      <c r="J623" s="16" t="s">
        <v>81</v>
      </c>
      <c r="K623" s="16" t="s">
        <v>77</v>
      </c>
      <c r="L623" s="16" t="s">
        <v>11</v>
      </c>
      <c r="M623" s="16">
        <v>2</v>
      </c>
      <c r="N623" s="16" t="s">
        <v>12</v>
      </c>
      <c r="O623" s="17" t="s">
        <v>34</v>
      </c>
      <c r="R623" t="str">
        <f t="shared" si="55"/>
        <v>Budaors Challenger cupGroup StageMatyas OdnogaJulien Grondin</v>
      </c>
      <c r="V623">
        <f t="shared" si="56"/>
        <v>0</v>
      </c>
      <c r="X623">
        <f t="shared" si="57"/>
        <v>0</v>
      </c>
      <c r="Y623">
        <f t="shared" si="54"/>
        <v>0</v>
      </c>
      <c r="AA623">
        <f t="shared" si="58"/>
        <v>0</v>
      </c>
      <c r="AB623">
        <f t="shared" si="59"/>
        <v>1</v>
      </c>
    </row>
    <row r="624" spans="1:28" x14ac:dyDescent="0.35">
      <c r="A624" s="15">
        <v>44310</v>
      </c>
      <c r="B624" s="16" t="s">
        <v>18</v>
      </c>
      <c r="C624" s="16" t="s">
        <v>118</v>
      </c>
      <c r="D624" s="16" t="s">
        <v>5</v>
      </c>
      <c r="E624" s="16" t="s">
        <v>57</v>
      </c>
      <c r="F624" s="16" t="s">
        <v>4</v>
      </c>
      <c r="G624" s="16" t="s">
        <v>52</v>
      </c>
      <c r="H624" s="16">
        <v>1</v>
      </c>
      <c r="I624" s="16">
        <v>7</v>
      </c>
      <c r="J624" s="16" t="s">
        <v>81</v>
      </c>
      <c r="K624" s="16" t="s">
        <v>77</v>
      </c>
      <c r="L624" s="16" t="s">
        <v>11</v>
      </c>
      <c r="M624" s="16" t="s">
        <v>39</v>
      </c>
      <c r="N624" s="16" t="s">
        <v>12</v>
      </c>
      <c r="O624" s="17" t="s">
        <v>33</v>
      </c>
      <c r="R624" t="str">
        <f t="shared" si="55"/>
        <v>Budaors Challenger cupGroup StageMatyas OdnogaJulien Grondin</v>
      </c>
      <c r="V624">
        <f t="shared" si="56"/>
        <v>0</v>
      </c>
      <c r="X624">
        <f t="shared" si="57"/>
        <v>0</v>
      </c>
      <c r="Y624">
        <f t="shared" si="54"/>
        <v>0</v>
      </c>
      <c r="AA624">
        <f t="shared" si="58"/>
        <v>0</v>
      </c>
      <c r="AB624">
        <f t="shared" si="59"/>
        <v>0</v>
      </c>
    </row>
    <row r="625" spans="1:28" x14ac:dyDescent="0.35">
      <c r="A625" s="15">
        <v>44310</v>
      </c>
      <c r="B625" s="16" t="s">
        <v>18</v>
      </c>
      <c r="C625" s="16" t="s">
        <v>118</v>
      </c>
      <c r="D625" s="16" t="s">
        <v>5</v>
      </c>
      <c r="E625" s="16" t="s">
        <v>57</v>
      </c>
      <c r="F625" s="16" t="s">
        <v>4</v>
      </c>
      <c r="G625" s="16" t="s">
        <v>52</v>
      </c>
      <c r="H625" s="16">
        <v>1</v>
      </c>
      <c r="I625" s="16">
        <v>8</v>
      </c>
      <c r="J625" s="16" t="s">
        <v>81</v>
      </c>
      <c r="K625" s="16" t="s">
        <v>77</v>
      </c>
      <c r="L625" s="16" t="s">
        <v>11</v>
      </c>
      <c r="M625" s="16">
        <v>2</v>
      </c>
      <c r="N625" s="16" t="s">
        <v>11</v>
      </c>
      <c r="O625" s="17" t="s">
        <v>33</v>
      </c>
      <c r="R625" t="str">
        <f t="shared" si="55"/>
        <v>Budaors Challenger cupGroup StageMatyas OdnogaJulien Grondin</v>
      </c>
      <c r="V625">
        <f t="shared" si="56"/>
        <v>1</v>
      </c>
      <c r="X625">
        <f t="shared" si="57"/>
        <v>0</v>
      </c>
      <c r="Y625">
        <f t="shared" si="54"/>
        <v>0</v>
      </c>
      <c r="AA625">
        <f t="shared" si="58"/>
        <v>1</v>
      </c>
      <c r="AB625">
        <f t="shared" si="59"/>
        <v>0</v>
      </c>
    </row>
    <row r="626" spans="1:28" x14ac:dyDescent="0.35">
      <c r="A626" s="15">
        <v>44310</v>
      </c>
      <c r="B626" s="16" t="s">
        <v>18</v>
      </c>
      <c r="C626" s="16" t="s">
        <v>118</v>
      </c>
      <c r="D626" s="16" t="s">
        <v>5</v>
      </c>
      <c r="E626" s="16" t="s">
        <v>57</v>
      </c>
      <c r="F626" s="16" t="s">
        <v>4</v>
      </c>
      <c r="G626" s="16" t="s">
        <v>52</v>
      </c>
      <c r="H626" s="16">
        <v>1</v>
      </c>
      <c r="I626" s="16">
        <v>9</v>
      </c>
      <c r="J626" s="16" t="s">
        <v>81</v>
      </c>
      <c r="K626" s="16" t="s">
        <v>77</v>
      </c>
      <c r="L626" s="16" t="s">
        <v>11</v>
      </c>
      <c r="M626" s="16">
        <v>1</v>
      </c>
      <c r="N626" s="16" t="s">
        <v>11</v>
      </c>
      <c r="O626" s="17" t="s">
        <v>34</v>
      </c>
      <c r="R626" t="str">
        <f t="shared" si="55"/>
        <v>Budaors Challenger cupGroup StageMatyas OdnogaJulien Grondin</v>
      </c>
      <c r="V626">
        <f t="shared" si="56"/>
        <v>1</v>
      </c>
      <c r="X626">
        <f t="shared" si="57"/>
        <v>1</v>
      </c>
      <c r="Y626">
        <f t="shared" si="54"/>
        <v>0</v>
      </c>
      <c r="AA626">
        <f t="shared" si="58"/>
        <v>0</v>
      </c>
      <c r="AB626">
        <f t="shared" si="59"/>
        <v>0</v>
      </c>
    </row>
    <row r="627" spans="1:28" x14ac:dyDescent="0.35">
      <c r="A627" s="15">
        <v>44310</v>
      </c>
      <c r="B627" s="16" t="s">
        <v>18</v>
      </c>
      <c r="C627" s="16" t="s">
        <v>118</v>
      </c>
      <c r="D627" s="16" t="s">
        <v>5</v>
      </c>
      <c r="E627" s="16" t="s">
        <v>57</v>
      </c>
      <c r="F627" s="16" t="s">
        <v>4</v>
      </c>
      <c r="G627" s="16" t="s">
        <v>52</v>
      </c>
      <c r="H627" s="16">
        <v>1</v>
      </c>
      <c r="I627" s="16">
        <v>10</v>
      </c>
      <c r="J627" s="16" t="s">
        <v>81</v>
      </c>
      <c r="K627" s="16" t="s">
        <v>77</v>
      </c>
      <c r="L627" s="16" t="s">
        <v>12</v>
      </c>
      <c r="M627" s="16">
        <v>1</v>
      </c>
      <c r="N627" s="16" t="s">
        <v>12</v>
      </c>
      <c r="O627" s="17" t="s">
        <v>35</v>
      </c>
      <c r="R627" t="str">
        <f t="shared" si="55"/>
        <v>Budaors Challenger cupGroup StageMatyas OdnogaJulien Grondin</v>
      </c>
      <c r="V627">
        <f t="shared" si="56"/>
        <v>1</v>
      </c>
      <c r="X627">
        <f t="shared" si="57"/>
        <v>1</v>
      </c>
      <c r="Y627">
        <f t="shared" si="54"/>
        <v>0</v>
      </c>
      <c r="AA627">
        <f t="shared" si="58"/>
        <v>0</v>
      </c>
      <c r="AB627">
        <f t="shared" si="59"/>
        <v>0</v>
      </c>
    </row>
    <row r="628" spans="1:28" x14ac:dyDescent="0.35">
      <c r="A628" s="15">
        <v>44310</v>
      </c>
      <c r="B628" s="16" t="s">
        <v>18</v>
      </c>
      <c r="C628" s="16" t="s">
        <v>118</v>
      </c>
      <c r="D628" s="16" t="s">
        <v>5</v>
      </c>
      <c r="E628" s="16" t="s">
        <v>57</v>
      </c>
      <c r="F628" s="16" t="s">
        <v>4</v>
      </c>
      <c r="G628" s="16" t="s">
        <v>52</v>
      </c>
      <c r="H628" s="16">
        <v>1</v>
      </c>
      <c r="I628" s="16">
        <v>11</v>
      </c>
      <c r="J628" s="16" t="s">
        <v>81</v>
      </c>
      <c r="K628" s="16" t="s">
        <v>77</v>
      </c>
      <c r="L628" s="16" t="s">
        <v>12</v>
      </c>
      <c r="M628" s="16">
        <v>2</v>
      </c>
      <c r="N628" s="16" t="s">
        <v>12</v>
      </c>
      <c r="O628" s="17" t="s">
        <v>33</v>
      </c>
      <c r="R628" t="str">
        <f t="shared" si="55"/>
        <v>Budaors Challenger cupGroup StageMatyas OdnogaJulien Grondin</v>
      </c>
      <c r="V628">
        <f t="shared" si="56"/>
        <v>1</v>
      </c>
      <c r="X628">
        <f t="shared" si="57"/>
        <v>0</v>
      </c>
      <c r="Y628">
        <f t="shared" si="54"/>
        <v>0</v>
      </c>
      <c r="AA628">
        <f t="shared" si="58"/>
        <v>1</v>
      </c>
      <c r="AB628">
        <f t="shared" si="59"/>
        <v>0</v>
      </c>
    </row>
    <row r="629" spans="1:28" x14ac:dyDescent="0.35">
      <c r="A629" s="15">
        <v>44310</v>
      </c>
      <c r="B629" s="16" t="s">
        <v>18</v>
      </c>
      <c r="C629" s="16" t="s">
        <v>118</v>
      </c>
      <c r="D629" s="16" t="s">
        <v>5</v>
      </c>
      <c r="E629" s="16" t="s">
        <v>57</v>
      </c>
      <c r="F629" s="16" t="s">
        <v>4</v>
      </c>
      <c r="G629" s="16" t="s">
        <v>52</v>
      </c>
      <c r="H629" s="16">
        <v>1</v>
      </c>
      <c r="I629" s="16">
        <v>12</v>
      </c>
      <c r="J629" s="16" t="s">
        <v>81</v>
      </c>
      <c r="K629" s="16" t="s">
        <v>77</v>
      </c>
      <c r="L629" s="16" t="s">
        <v>12</v>
      </c>
      <c r="M629" s="16">
        <v>1</v>
      </c>
      <c r="N629" s="16" t="s">
        <v>12</v>
      </c>
      <c r="O629" s="17" t="s">
        <v>35</v>
      </c>
      <c r="R629" t="str">
        <f t="shared" si="55"/>
        <v>Budaors Challenger cupGroup StageMatyas OdnogaJulien Grondin</v>
      </c>
      <c r="V629">
        <f t="shared" si="56"/>
        <v>1</v>
      </c>
      <c r="X629">
        <f t="shared" si="57"/>
        <v>1</v>
      </c>
      <c r="Y629">
        <f t="shared" si="54"/>
        <v>0</v>
      </c>
      <c r="AA629">
        <f t="shared" si="58"/>
        <v>0</v>
      </c>
      <c r="AB629">
        <f t="shared" si="59"/>
        <v>0</v>
      </c>
    </row>
    <row r="630" spans="1:28" x14ac:dyDescent="0.35">
      <c r="A630" s="15">
        <v>44310</v>
      </c>
      <c r="B630" s="16" t="s">
        <v>18</v>
      </c>
      <c r="C630" s="16" t="s">
        <v>118</v>
      </c>
      <c r="D630" s="16" t="s">
        <v>5</v>
      </c>
      <c r="E630" s="16" t="s">
        <v>57</v>
      </c>
      <c r="F630" s="16" t="s">
        <v>4</v>
      </c>
      <c r="G630" s="16" t="s">
        <v>52</v>
      </c>
      <c r="H630" s="16">
        <v>1</v>
      </c>
      <c r="I630" s="16">
        <v>13</v>
      </c>
      <c r="J630" s="16" t="s">
        <v>81</v>
      </c>
      <c r="K630" s="16" t="s">
        <v>77</v>
      </c>
      <c r="L630" s="16" t="s">
        <v>12</v>
      </c>
      <c r="M630" s="16">
        <v>1</v>
      </c>
      <c r="N630" s="16" t="s">
        <v>12</v>
      </c>
      <c r="O630" s="17" t="s">
        <v>34</v>
      </c>
      <c r="R630" t="str">
        <f t="shared" si="55"/>
        <v>Budaors Challenger cupGroup StageMatyas OdnogaJulien Grondin</v>
      </c>
      <c r="V630">
        <f t="shared" si="56"/>
        <v>1</v>
      </c>
      <c r="X630">
        <f t="shared" si="57"/>
        <v>1</v>
      </c>
      <c r="Y630">
        <f t="shared" si="54"/>
        <v>0</v>
      </c>
      <c r="AA630">
        <f t="shared" si="58"/>
        <v>0</v>
      </c>
      <c r="AB630">
        <f t="shared" si="59"/>
        <v>0</v>
      </c>
    </row>
    <row r="631" spans="1:28" x14ac:dyDescent="0.35">
      <c r="A631" s="15">
        <v>44310</v>
      </c>
      <c r="B631" s="16" t="s">
        <v>18</v>
      </c>
      <c r="C631" s="16" t="s">
        <v>118</v>
      </c>
      <c r="D631" s="16" t="s">
        <v>5</v>
      </c>
      <c r="E631" s="16" t="s">
        <v>57</v>
      </c>
      <c r="F631" s="16" t="s">
        <v>4</v>
      </c>
      <c r="G631" s="16" t="s">
        <v>52</v>
      </c>
      <c r="H631" s="16">
        <v>1</v>
      </c>
      <c r="I631" s="16">
        <v>14</v>
      </c>
      <c r="J631" s="16" t="s">
        <v>81</v>
      </c>
      <c r="K631" s="16" t="s">
        <v>77</v>
      </c>
      <c r="L631" s="16" t="s">
        <v>11</v>
      </c>
      <c r="M631" s="16">
        <v>1</v>
      </c>
      <c r="N631" s="16" t="s">
        <v>11</v>
      </c>
      <c r="O631" s="17" t="s">
        <v>34</v>
      </c>
      <c r="R631" t="str">
        <f t="shared" si="55"/>
        <v>Budaors Challenger cupGroup StageMatyas OdnogaJulien Grondin</v>
      </c>
      <c r="V631">
        <f t="shared" si="56"/>
        <v>1</v>
      </c>
      <c r="X631">
        <f t="shared" si="57"/>
        <v>1</v>
      </c>
      <c r="Y631">
        <f t="shared" si="54"/>
        <v>0</v>
      </c>
      <c r="AA631">
        <f t="shared" si="58"/>
        <v>0</v>
      </c>
      <c r="AB631">
        <f t="shared" si="59"/>
        <v>0</v>
      </c>
    </row>
    <row r="632" spans="1:28" x14ac:dyDescent="0.35">
      <c r="A632" s="15">
        <v>44310</v>
      </c>
      <c r="B632" s="16" t="s">
        <v>18</v>
      </c>
      <c r="C632" s="16" t="s">
        <v>118</v>
      </c>
      <c r="D632" s="16" t="s">
        <v>5</v>
      </c>
      <c r="E632" s="16" t="s">
        <v>57</v>
      </c>
      <c r="F632" s="16" t="s">
        <v>4</v>
      </c>
      <c r="G632" s="16" t="s">
        <v>52</v>
      </c>
      <c r="H632" s="16">
        <v>1</v>
      </c>
      <c r="I632" s="16">
        <v>15</v>
      </c>
      <c r="J632" s="16" t="s">
        <v>81</v>
      </c>
      <c r="K632" s="16" t="s">
        <v>77</v>
      </c>
      <c r="L632" s="16" t="s">
        <v>11</v>
      </c>
      <c r="M632" s="16">
        <v>2</v>
      </c>
      <c r="N632" s="16" t="s">
        <v>12</v>
      </c>
      <c r="O632" s="17" t="s">
        <v>34</v>
      </c>
      <c r="R632" t="str">
        <f t="shared" si="55"/>
        <v>Budaors Challenger cupGroup StageMatyas OdnogaJulien Grondin</v>
      </c>
      <c r="V632">
        <f t="shared" si="56"/>
        <v>0</v>
      </c>
      <c r="X632">
        <f t="shared" si="57"/>
        <v>0</v>
      </c>
      <c r="Y632">
        <f t="shared" si="54"/>
        <v>0</v>
      </c>
      <c r="AA632">
        <f t="shared" si="58"/>
        <v>0</v>
      </c>
      <c r="AB632">
        <f t="shared" si="59"/>
        <v>1</v>
      </c>
    </row>
    <row r="633" spans="1:28" x14ac:dyDescent="0.35">
      <c r="A633" s="15">
        <v>44310</v>
      </c>
      <c r="B633" s="16" t="s">
        <v>18</v>
      </c>
      <c r="C633" s="16" t="s">
        <v>118</v>
      </c>
      <c r="D633" s="16" t="s">
        <v>5</v>
      </c>
      <c r="E633" s="16" t="s">
        <v>57</v>
      </c>
      <c r="F633" s="16" t="s">
        <v>4</v>
      </c>
      <c r="G633" s="16" t="s">
        <v>52</v>
      </c>
      <c r="H633" s="16">
        <v>1</v>
      </c>
      <c r="I633" s="16">
        <v>16</v>
      </c>
      <c r="J633" s="16" t="s">
        <v>81</v>
      </c>
      <c r="K633" s="16" t="s">
        <v>77</v>
      </c>
      <c r="L633" s="16" t="s">
        <v>11</v>
      </c>
      <c r="M633" s="16">
        <v>1</v>
      </c>
      <c r="N633" s="16" t="s">
        <v>11</v>
      </c>
      <c r="O633" s="17" t="s">
        <v>34</v>
      </c>
      <c r="R633" t="str">
        <f t="shared" si="55"/>
        <v>Budaors Challenger cupGroup StageMatyas OdnogaJulien Grondin</v>
      </c>
      <c r="V633">
        <f t="shared" si="56"/>
        <v>1</v>
      </c>
      <c r="X633">
        <f t="shared" si="57"/>
        <v>1</v>
      </c>
      <c r="Y633">
        <f t="shared" si="54"/>
        <v>0</v>
      </c>
      <c r="AA633">
        <f t="shared" si="58"/>
        <v>0</v>
      </c>
      <c r="AB633">
        <f t="shared" si="59"/>
        <v>0</v>
      </c>
    </row>
    <row r="634" spans="1:28" x14ac:dyDescent="0.35">
      <c r="A634" s="15">
        <v>44310</v>
      </c>
      <c r="B634" s="16" t="s">
        <v>18</v>
      </c>
      <c r="C634" s="16" t="s">
        <v>118</v>
      </c>
      <c r="D634" s="16" t="s">
        <v>5</v>
      </c>
      <c r="E634" s="16" t="s">
        <v>57</v>
      </c>
      <c r="F634" s="16" t="s">
        <v>4</v>
      </c>
      <c r="G634" s="16" t="s">
        <v>52</v>
      </c>
      <c r="H634" s="16">
        <v>1</v>
      </c>
      <c r="I634" s="16">
        <v>17</v>
      </c>
      <c r="J634" s="16" t="s">
        <v>81</v>
      </c>
      <c r="K634" s="16" t="s">
        <v>77</v>
      </c>
      <c r="L634" s="16" t="s">
        <v>11</v>
      </c>
      <c r="M634" s="16">
        <v>2</v>
      </c>
      <c r="N634" s="16" t="s">
        <v>11</v>
      </c>
      <c r="O634" s="17" t="s">
        <v>34</v>
      </c>
      <c r="R634" t="str">
        <f t="shared" si="55"/>
        <v>Budaors Challenger cupGroup StageMatyas OdnogaJulien Grondin</v>
      </c>
      <c r="V634">
        <f t="shared" si="56"/>
        <v>1</v>
      </c>
      <c r="X634">
        <f t="shared" si="57"/>
        <v>0</v>
      </c>
      <c r="Y634">
        <f t="shared" si="54"/>
        <v>0</v>
      </c>
      <c r="AA634">
        <f t="shared" si="58"/>
        <v>1</v>
      </c>
      <c r="AB634">
        <f t="shared" si="59"/>
        <v>0</v>
      </c>
    </row>
    <row r="635" spans="1:28" x14ac:dyDescent="0.35">
      <c r="A635" s="15">
        <v>44310</v>
      </c>
      <c r="B635" s="16" t="s">
        <v>18</v>
      </c>
      <c r="C635" s="16" t="s">
        <v>118</v>
      </c>
      <c r="D635" s="16" t="s">
        <v>5</v>
      </c>
      <c r="E635" s="16" t="s">
        <v>57</v>
      </c>
      <c r="F635" s="16" t="s">
        <v>4</v>
      </c>
      <c r="G635" s="16" t="s">
        <v>52</v>
      </c>
      <c r="H635" s="16">
        <v>1</v>
      </c>
      <c r="I635" s="16">
        <v>18</v>
      </c>
      <c r="J635" s="16" t="s">
        <v>81</v>
      </c>
      <c r="K635" s="16" t="s">
        <v>77</v>
      </c>
      <c r="L635" s="16" t="s">
        <v>12</v>
      </c>
      <c r="M635" s="16">
        <v>1</v>
      </c>
      <c r="N635" s="16" t="s">
        <v>11</v>
      </c>
      <c r="O635" s="17" t="s">
        <v>33</v>
      </c>
      <c r="R635" t="str">
        <f t="shared" si="55"/>
        <v>Budaors Challenger cupGroup StageMatyas OdnogaJulien Grondin</v>
      </c>
      <c r="V635">
        <f t="shared" si="56"/>
        <v>0</v>
      </c>
      <c r="X635">
        <f t="shared" si="57"/>
        <v>0</v>
      </c>
      <c r="Y635">
        <f t="shared" si="54"/>
        <v>1</v>
      </c>
      <c r="AA635">
        <f t="shared" si="58"/>
        <v>0</v>
      </c>
      <c r="AB635">
        <f t="shared" si="59"/>
        <v>0</v>
      </c>
    </row>
    <row r="636" spans="1:28" x14ac:dyDescent="0.35">
      <c r="A636" s="15">
        <v>44310</v>
      </c>
      <c r="B636" s="16" t="s">
        <v>18</v>
      </c>
      <c r="C636" s="16" t="s">
        <v>118</v>
      </c>
      <c r="D636" s="16" t="s">
        <v>5</v>
      </c>
      <c r="E636" s="16" t="s">
        <v>57</v>
      </c>
      <c r="F636" s="16" t="s">
        <v>4</v>
      </c>
      <c r="G636" s="16" t="s">
        <v>52</v>
      </c>
      <c r="H636" s="16">
        <v>1</v>
      </c>
      <c r="I636" s="16">
        <v>19</v>
      </c>
      <c r="J636" s="16" t="s">
        <v>81</v>
      </c>
      <c r="K636" s="16" t="s">
        <v>77</v>
      </c>
      <c r="L636" s="16" t="s">
        <v>12</v>
      </c>
      <c r="M636" s="16">
        <v>1</v>
      </c>
      <c r="N636" s="16" t="s">
        <v>12</v>
      </c>
      <c r="O636" s="17" t="s">
        <v>34</v>
      </c>
      <c r="R636" t="str">
        <f t="shared" si="55"/>
        <v>Budaors Challenger cupGroup StageMatyas OdnogaJulien Grondin</v>
      </c>
      <c r="V636">
        <f t="shared" si="56"/>
        <v>1</v>
      </c>
      <c r="X636">
        <f t="shared" si="57"/>
        <v>1</v>
      </c>
      <c r="Y636">
        <f t="shared" si="54"/>
        <v>0</v>
      </c>
      <c r="AA636">
        <f t="shared" si="58"/>
        <v>0</v>
      </c>
      <c r="AB636">
        <f t="shared" si="59"/>
        <v>0</v>
      </c>
    </row>
    <row r="637" spans="1:28" x14ac:dyDescent="0.35">
      <c r="A637" s="15">
        <v>44310</v>
      </c>
      <c r="B637" s="16" t="s">
        <v>18</v>
      </c>
      <c r="C637" s="16" t="s">
        <v>118</v>
      </c>
      <c r="D637" s="16" t="s">
        <v>5</v>
      </c>
      <c r="E637" s="16" t="s">
        <v>57</v>
      </c>
      <c r="F637" s="16" t="s">
        <v>4</v>
      </c>
      <c r="G637" s="16" t="s">
        <v>52</v>
      </c>
      <c r="H637" s="16">
        <v>1</v>
      </c>
      <c r="I637" s="16">
        <v>20</v>
      </c>
      <c r="J637" s="16" t="s">
        <v>81</v>
      </c>
      <c r="K637" s="16" t="s">
        <v>77</v>
      </c>
      <c r="L637" s="16" t="s">
        <v>12</v>
      </c>
      <c r="M637" s="16">
        <v>1</v>
      </c>
      <c r="N637" s="16" t="s">
        <v>12</v>
      </c>
      <c r="O637" s="17" t="s">
        <v>34</v>
      </c>
      <c r="R637" t="str">
        <f t="shared" si="55"/>
        <v>Budaors Challenger cupGroup StageMatyas OdnogaJulien Grondin</v>
      </c>
      <c r="V637">
        <f t="shared" si="56"/>
        <v>1</v>
      </c>
      <c r="X637">
        <f t="shared" si="57"/>
        <v>1</v>
      </c>
      <c r="Y637">
        <f t="shared" si="54"/>
        <v>0</v>
      </c>
      <c r="AA637">
        <f t="shared" si="58"/>
        <v>0</v>
      </c>
      <c r="AB637">
        <f t="shared" si="59"/>
        <v>0</v>
      </c>
    </row>
    <row r="638" spans="1:28" x14ac:dyDescent="0.35">
      <c r="A638" s="15">
        <v>44310</v>
      </c>
      <c r="B638" s="16" t="s">
        <v>18</v>
      </c>
      <c r="C638" s="16" t="s">
        <v>118</v>
      </c>
      <c r="D638" s="16" t="s">
        <v>5</v>
      </c>
      <c r="E638" s="16" t="s">
        <v>57</v>
      </c>
      <c r="F638" s="16" t="s">
        <v>4</v>
      </c>
      <c r="G638" s="16" t="s">
        <v>52</v>
      </c>
      <c r="H638" s="16">
        <v>1</v>
      </c>
      <c r="I638" s="16">
        <v>21</v>
      </c>
      <c r="J638" s="16" t="s">
        <v>81</v>
      </c>
      <c r="K638" s="16" t="s">
        <v>77</v>
      </c>
      <c r="L638" s="16" t="s">
        <v>12</v>
      </c>
      <c r="M638" s="16">
        <v>2</v>
      </c>
      <c r="N638" s="16" t="s">
        <v>12</v>
      </c>
      <c r="O638" s="17" t="s">
        <v>34</v>
      </c>
      <c r="R638" t="str">
        <f t="shared" si="55"/>
        <v>Budaors Challenger cupGroup StageMatyas OdnogaJulien Grondin</v>
      </c>
      <c r="V638">
        <f t="shared" si="56"/>
        <v>1</v>
      </c>
      <c r="X638">
        <f t="shared" si="57"/>
        <v>0</v>
      </c>
      <c r="Y638">
        <f t="shared" si="54"/>
        <v>0</v>
      </c>
      <c r="AA638">
        <f t="shared" si="58"/>
        <v>1</v>
      </c>
      <c r="AB638">
        <f t="shared" si="59"/>
        <v>0</v>
      </c>
    </row>
    <row r="639" spans="1:28" x14ac:dyDescent="0.35">
      <c r="A639" s="15">
        <v>44310</v>
      </c>
      <c r="B639" s="16" t="s">
        <v>18</v>
      </c>
      <c r="C639" s="16" t="s">
        <v>118</v>
      </c>
      <c r="D639" s="16" t="s">
        <v>5</v>
      </c>
      <c r="E639" s="16" t="s">
        <v>57</v>
      </c>
      <c r="F639" s="16" t="s">
        <v>4</v>
      </c>
      <c r="G639" s="16" t="s">
        <v>52</v>
      </c>
      <c r="H639" s="16">
        <v>2</v>
      </c>
      <c r="I639" s="16">
        <v>22</v>
      </c>
      <c r="J639" s="16" t="s">
        <v>81</v>
      </c>
      <c r="K639" s="16" t="s">
        <v>77</v>
      </c>
      <c r="L639" s="16" t="s">
        <v>11</v>
      </c>
      <c r="M639" s="16">
        <v>1</v>
      </c>
      <c r="N639" s="16" t="s">
        <v>12</v>
      </c>
      <c r="O639" s="17" t="s">
        <v>119</v>
      </c>
      <c r="R639" t="str">
        <f t="shared" si="55"/>
        <v>Budaors Challenger cupGroup StageMatyas OdnogaJulien Grondin</v>
      </c>
      <c r="V639">
        <f t="shared" si="56"/>
        <v>0</v>
      </c>
      <c r="X639">
        <f t="shared" si="57"/>
        <v>0</v>
      </c>
      <c r="Y639">
        <f t="shared" si="54"/>
        <v>1</v>
      </c>
      <c r="AA639">
        <f t="shared" si="58"/>
        <v>0</v>
      </c>
      <c r="AB639">
        <f t="shared" si="59"/>
        <v>0</v>
      </c>
    </row>
    <row r="640" spans="1:28" x14ac:dyDescent="0.35">
      <c r="A640" s="15">
        <v>44310</v>
      </c>
      <c r="B640" s="16" t="s">
        <v>18</v>
      </c>
      <c r="C640" s="16" t="s">
        <v>118</v>
      </c>
      <c r="D640" s="16" t="s">
        <v>5</v>
      </c>
      <c r="E640" s="16" t="s">
        <v>57</v>
      </c>
      <c r="F640" s="16" t="s">
        <v>4</v>
      </c>
      <c r="G640" s="16" t="s">
        <v>52</v>
      </c>
      <c r="H640" s="16">
        <v>2</v>
      </c>
      <c r="I640" s="16">
        <v>23</v>
      </c>
      <c r="J640" s="16" t="s">
        <v>81</v>
      </c>
      <c r="K640" s="16" t="s">
        <v>77</v>
      </c>
      <c r="L640" s="16" t="s">
        <v>11</v>
      </c>
      <c r="M640" s="16">
        <v>1</v>
      </c>
      <c r="N640" s="16" t="s">
        <v>12</v>
      </c>
      <c r="O640" s="17" t="s">
        <v>33</v>
      </c>
      <c r="R640" t="str">
        <f t="shared" si="55"/>
        <v>Budaors Challenger cupGroup StageMatyas OdnogaJulien Grondin</v>
      </c>
      <c r="V640">
        <f t="shared" si="56"/>
        <v>0</v>
      </c>
      <c r="X640">
        <f t="shared" si="57"/>
        <v>0</v>
      </c>
      <c r="Y640">
        <f t="shared" si="54"/>
        <v>1</v>
      </c>
      <c r="AA640">
        <f t="shared" si="58"/>
        <v>0</v>
      </c>
      <c r="AB640">
        <f t="shared" si="59"/>
        <v>0</v>
      </c>
    </row>
    <row r="641" spans="1:28" x14ac:dyDescent="0.35">
      <c r="A641" s="15">
        <v>44310</v>
      </c>
      <c r="B641" s="16" t="s">
        <v>18</v>
      </c>
      <c r="C641" s="16" t="s">
        <v>118</v>
      </c>
      <c r="D641" s="16" t="s">
        <v>5</v>
      </c>
      <c r="E641" s="16" t="s">
        <v>57</v>
      </c>
      <c r="F641" s="16" t="s">
        <v>4</v>
      </c>
      <c r="G641" s="16" t="s">
        <v>52</v>
      </c>
      <c r="H641" s="16">
        <v>2</v>
      </c>
      <c r="I641" s="16">
        <v>24</v>
      </c>
      <c r="J641" s="16" t="s">
        <v>81</v>
      </c>
      <c r="K641" s="16" t="s">
        <v>77</v>
      </c>
      <c r="L641" s="16" t="s">
        <v>11</v>
      </c>
      <c r="M641" s="16">
        <v>1</v>
      </c>
      <c r="N641" s="16" t="s">
        <v>12</v>
      </c>
      <c r="O641" s="17" t="s">
        <v>35</v>
      </c>
      <c r="R641" t="str">
        <f t="shared" si="55"/>
        <v>Budaors Challenger cupGroup StageMatyas OdnogaJulien Grondin</v>
      </c>
      <c r="V641">
        <f t="shared" si="56"/>
        <v>0</v>
      </c>
      <c r="X641">
        <f t="shared" si="57"/>
        <v>0</v>
      </c>
      <c r="Y641">
        <f t="shared" si="54"/>
        <v>1</v>
      </c>
      <c r="AA641">
        <f t="shared" si="58"/>
        <v>0</v>
      </c>
      <c r="AB641">
        <f t="shared" si="59"/>
        <v>0</v>
      </c>
    </row>
    <row r="642" spans="1:28" x14ac:dyDescent="0.35">
      <c r="A642" s="15">
        <v>44310</v>
      </c>
      <c r="B642" s="16" t="s">
        <v>18</v>
      </c>
      <c r="C642" s="16" t="s">
        <v>118</v>
      </c>
      <c r="D642" s="16" t="s">
        <v>5</v>
      </c>
      <c r="E642" s="16" t="s">
        <v>57</v>
      </c>
      <c r="F642" s="16" t="s">
        <v>4</v>
      </c>
      <c r="G642" s="16" t="s">
        <v>52</v>
      </c>
      <c r="H642" s="16">
        <v>2</v>
      </c>
      <c r="I642" s="16">
        <v>25</v>
      </c>
      <c r="J642" s="16" t="s">
        <v>81</v>
      </c>
      <c r="K642" s="16" t="s">
        <v>77</v>
      </c>
      <c r="L642" s="16" t="s">
        <v>11</v>
      </c>
      <c r="M642" s="16">
        <v>2</v>
      </c>
      <c r="N642" s="16" t="s">
        <v>12</v>
      </c>
      <c r="O642" s="17" t="s">
        <v>34</v>
      </c>
      <c r="R642" t="str">
        <f t="shared" si="55"/>
        <v>Budaors Challenger cupGroup StageMatyas OdnogaJulien Grondin</v>
      </c>
      <c r="V642">
        <f t="shared" si="56"/>
        <v>0</v>
      </c>
      <c r="X642">
        <f t="shared" si="57"/>
        <v>0</v>
      </c>
      <c r="Y642">
        <f t="shared" ref="Y642:Y705" si="60">IF(AND(M642=1,L642&lt;&gt;N642,N642&lt;&gt;"E"),1,0)</f>
        <v>0</v>
      </c>
      <c r="AA642">
        <f t="shared" si="58"/>
        <v>0</v>
      </c>
      <c r="AB642">
        <f t="shared" si="59"/>
        <v>1</v>
      </c>
    </row>
    <row r="643" spans="1:28" x14ac:dyDescent="0.35">
      <c r="A643" s="15">
        <v>44310</v>
      </c>
      <c r="B643" s="16" t="s">
        <v>18</v>
      </c>
      <c r="C643" s="16" t="s">
        <v>118</v>
      </c>
      <c r="D643" s="16" t="s">
        <v>5</v>
      </c>
      <c r="E643" s="16" t="s">
        <v>57</v>
      </c>
      <c r="F643" s="16" t="s">
        <v>4</v>
      </c>
      <c r="G643" s="16" t="s">
        <v>52</v>
      </c>
      <c r="H643" s="16">
        <v>2</v>
      </c>
      <c r="I643" s="16">
        <v>26</v>
      </c>
      <c r="J643" s="16" t="s">
        <v>81</v>
      </c>
      <c r="K643" s="16" t="s">
        <v>77</v>
      </c>
      <c r="L643" s="16" t="s">
        <v>12</v>
      </c>
      <c r="M643" s="16">
        <v>1</v>
      </c>
      <c r="N643" s="16" t="s">
        <v>12</v>
      </c>
      <c r="O643" s="17" t="s">
        <v>34</v>
      </c>
      <c r="R643" t="str">
        <f t="shared" ref="R643:R706" si="61">CONCATENATE(C643,G643,J643,K643)</f>
        <v>Budaors Challenger cupGroup StageMatyas OdnogaJulien Grondin</v>
      </c>
      <c r="V643">
        <f t="shared" ref="V643:V706" si="62">IF(L643=N643,1,0)</f>
        <v>1</v>
      </c>
      <c r="X643">
        <f t="shared" ref="X643:X706" si="63">IF(AND(M643=1, L643=N643),1,0)</f>
        <v>1</v>
      </c>
      <c r="Y643">
        <f t="shared" si="60"/>
        <v>0</v>
      </c>
      <c r="AA643">
        <f t="shared" ref="AA643:AA706" si="64">IF(AND(M643=2,L643=N643),1,0)</f>
        <v>0</v>
      </c>
      <c r="AB643">
        <f t="shared" ref="AB643:AB706" si="65">IF(AND(M643=2,L643&lt;&gt;N643,N643&lt;&gt;"E"),1,0)</f>
        <v>0</v>
      </c>
    </row>
    <row r="644" spans="1:28" x14ac:dyDescent="0.35">
      <c r="A644" s="15">
        <v>44310</v>
      </c>
      <c r="B644" s="16" t="s">
        <v>18</v>
      </c>
      <c r="C644" s="16" t="s">
        <v>118</v>
      </c>
      <c r="D644" s="16" t="s">
        <v>5</v>
      </c>
      <c r="E644" s="16" t="s">
        <v>57</v>
      </c>
      <c r="F644" s="16" t="s">
        <v>4</v>
      </c>
      <c r="G644" s="16" t="s">
        <v>52</v>
      </c>
      <c r="H644" s="16">
        <v>2</v>
      </c>
      <c r="I644" s="16">
        <v>27</v>
      </c>
      <c r="J644" s="16" t="s">
        <v>81</v>
      </c>
      <c r="K644" s="16" t="s">
        <v>77</v>
      </c>
      <c r="L644" s="16" t="s">
        <v>12</v>
      </c>
      <c r="M644" s="16">
        <v>1</v>
      </c>
      <c r="N644" s="16" t="s">
        <v>12</v>
      </c>
      <c r="O644" s="17" t="s">
        <v>34</v>
      </c>
      <c r="R644" t="str">
        <f t="shared" si="61"/>
        <v>Budaors Challenger cupGroup StageMatyas OdnogaJulien Grondin</v>
      </c>
      <c r="V644">
        <f t="shared" si="62"/>
        <v>1</v>
      </c>
      <c r="X644">
        <f t="shared" si="63"/>
        <v>1</v>
      </c>
      <c r="Y644">
        <f t="shared" si="60"/>
        <v>0</v>
      </c>
      <c r="AA644">
        <f t="shared" si="64"/>
        <v>0</v>
      </c>
      <c r="AB644">
        <f t="shared" si="65"/>
        <v>0</v>
      </c>
    </row>
    <row r="645" spans="1:28" x14ac:dyDescent="0.35">
      <c r="A645" s="15">
        <v>44310</v>
      </c>
      <c r="B645" s="16" t="s">
        <v>18</v>
      </c>
      <c r="C645" s="16" t="s">
        <v>118</v>
      </c>
      <c r="D645" s="16" t="s">
        <v>5</v>
      </c>
      <c r="E645" s="16" t="s">
        <v>57</v>
      </c>
      <c r="F645" s="16" t="s">
        <v>4</v>
      </c>
      <c r="G645" s="16" t="s">
        <v>52</v>
      </c>
      <c r="H645" s="16">
        <v>2</v>
      </c>
      <c r="I645" s="16">
        <v>28</v>
      </c>
      <c r="J645" s="16" t="s">
        <v>81</v>
      </c>
      <c r="K645" s="16" t="s">
        <v>77</v>
      </c>
      <c r="L645" s="16" t="s">
        <v>12</v>
      </c>
      <c r="M645" s="16">
        <v>2</v>
      </c>
      <c r="N645" s="16" t="s">
        <v>12</v>
      </c>
      <c r="O645" s="17" t="s">
        <v>34</v>
      </c>
      <c r="R645" t="str">
        <f t="shared" si="61"/>
        <v>Budaors Challenger cupGroup StageMatyas OdnogaJulien Grondin</v>
      </c>
      <c r="V645">
        <f t="shared" si="62"/>
        <v>1</v>
      </c>
      <c r="X645">
        <f t="shared" si="63"/>
        <v>0</v>
      </c>
      <c r="Y645">
        <f t="shared" si="60"/>
        <v>0</v>
      </c>
      <c r="AA645">
        <f t="shared" si="64"/>
        <v>1</v>
      </c>
      <c r="AB645">
        <f t="shared" si="65"/>
        <v>0</v>
      </c>
    </row>
    <row r="646" spans="1:28" x14ac:dyDescent="0.35">
      <c r="A646" s="15">
        <v>44310</v>
      </c>
      <c r="B646" s="16" t="s">
        <v>18</v>
      </c>
      <c r="C646" s="16" t="s">
        <v>118</v>
      </c>
      <c r="D646" s="16" t="s">
        <v>5</v>
      </c>
      <c r="E646" s="16" t="s">
        <v>57</v>
      </c>
      <c r="F646" s="16" t="s">
        <v>4</v>
      </c>
      <c r="G646" s="16" t="s">
        <v>52</v>
      </c>
      <c r="H646" s="16">
        <v>2</v>
      </c>
      <c r="I646" s="16">
        <v>29</v>
      </c>
      <c r="J646" s="16" t="s">
        <v>81</v>
      </c>
      <c r="K646" s="16" t="s">
        <v>77</v>
      </c>
      <c r="L646" s="16" t="s">
        <v>12</v>
      </c>
      <c r="M646" s="16">
        <v>1</v>
      </c>
      <c r="N646" s="16" t="s">
        <v>11</v>
      </c>
      <c r="O646" s="17" t="s">
        <v>34</v>
      </c>
      <c r="R646" t="str">
        <f t="shared" si="61"/>
        <v>Budaors Challenger cupGroup StageMatyas OdnogaJulien Grondin</v>
      </c>
      <c r="V646">
        <f t="shared" si="62"/>
        <v>0</v>
      </c>
      <c r="X646">
        <f t="shared" si="63"/>
        <v>0</v>
      </c>
      <c r="Y646">
        <f t="shared" si="60"/>
        <v>1</v>
      </c>
      <c r="AA646">
        <f t="shared" si="64"/>
        <v>0</v>
      </c>
      <c r="AB646">
        <f t="shared" si="65"/>
        <v>0</v>
      </c>
    </row>
    <row r="647" spans="1:28" x14ac:dyDescent="0.35">
      <c r="A647" s="15">
        <v>44310</v>
      </c>
      <c r="B647" s="16" t="s">
        <v>18</v>
      </c>
      <c r="C647" s="16" t="s">
        <v>118</v>
      </c>
      <c r="D647" s="16" t="s">
        <v>5</v>
      </c>
      <c r="E647" s="16" t="s">
        <v>57</v>
      </c>
      <c r="F647" s="16" t="s">
        <v>4</v>
      </c>
      <c r="G647" s="16" t="s">
        <v>52</v>
      </c>
      <c r="H647" s="16">
        <v>2</v>
      </c>
      <c r="I647" s="16">
        <v>30</v>
      </c>
      <c r="J647" s="16" t="s">
        <v>81</v>
      </c>
      <c r="K647" s="16" t="s">
        <v>77</v>
      </c>
      <c r="L647" s="16" t="s">
        <v>11</v>
      </c>
      <c r="M647" s="16">
        <v>1</v>
      </c>
      <c r="N647" s="16" t="s">
        <v>11</v>
      </c>
      <c r="O647" s="17" t="s">
        <v>33</v>
      </c>
      <c r="R647" t="str">
        <f t="shared" si="61"/>
        <v>Budaors Challenger cupGroup StageMatyas OdnogaJulien Grondin</v>
      </c>
      <c r="V647">
        <f t="shared" si="62"/>
        <v>1</v>
      </c>
      <c r="X647">
        <f t="shared" si="63"/>
        <v>1</v>
      </c>
      <c r="Y647">
        <f t="shared" si="60"/>
        <v>0</v>
      </c>
      <c r="AA647">
        <f t="shared" si="64"/>
        <v>0</v>
      </c>
      <c r="AB647">
        <f t="shared" si="65"/>
        <v>0</v>
      </c>
    </row>
    <row r="648" spans="1:28" x14ac:dyDescent="0.35">
      <c r="A648" s="15">
        <v>44310</v>
      </c>
      <c r="B648" s="16" t="s">
        <v>18</v>
      </c>
      <c r="C648" s="16" t="s">
        <v>118</v>
      </c>
      <c r="D648" s="16" t="s">
        <v>5</v>
      </c>
      <c r="E648" s="16" t="s">
        <v>57</v>
      </c>
      <c r="F648" s="16" t="s">
        <v>4</v>
      </c>
      <c r="G648" s="16" t="s">
        <v>52</v>
      </c>
      <c r="H648" s="16">
        <v>2</v>
      </c>
      <c r="I648" s="16">
        <v>31</v>
      </c>
      <c r="J648" s="16" t="s">
        <v>81</v>
      </c>
      <c r="K648" s="16" t="s">
        <v>77</v>
      </c>
      <c r="L648" s="16" t="s">
        <v>11</v>
      </c>
      <c r="M648" s="16">
        <v>1</v>
      </c>
      <c r="N648" s="16" t="s">
        <v>11</v>
      </c>
      <c r="O648" s="17" t="s">
        <v>33</v>
      </c>
      <c r="R648" t="str">
        <f t="shared" si="61"/>
        <v>Budaors Challenger cupGroup StageMatyas OdnogaJulien Grondin</v>
      </c>
      <c r="V648">
        <f t="shared" si="62"/>
        <v>1</v>
      </c>
      <c r="X648">
        <f t="shared" si="63"/>
        <v>1</v>
      </c>
      <c r="Y648">
        <f t="shared" si="60"/>
        <v>0</v>
      </c>
      <c r="AA648">
        <f t="shared" si="64"/>
        <v>0</v>
      </c>
      <c r="AB648">
        <f t="shared" si="65"/>
        <v>0</v>
      </c>
    </row>
    <row r="649" spans="1:28" x14ac:dyDescent="0.35">
      <c r="A649" s="15">
        <v>44310</v>
      </c>
      <c r="B649" s="16" t="s">
        <v>18</v>
      </c>
      <c r="C649" s="16" t="s">
        <v>118</v>
      </c>
      <c r="D649" s="16" t="s">
        <v>5</v>
      </c>
      <c r="E649" s="16" t="s">
        <v>57</v>
      </c>
      <c r="F649" s="16" t="s">
        <v>4</v>
      </c>
      <c r="G649" s="16" t="s">
        <v>52</v>
      </c>
      <c r="H649" s="16">
        <v>2</v>
      </c>
      <c r="I649" s="16">
        <v>32</v>
      </c>
      <c r="J649" s="16" t="s">
        <v>81</v>
      </c>
      <c r="K649" s="16" t="s">
        <v>77</v>
      </c>
      <c r="L649" s="16" t="s">
        <v>11</v>
      </c>
      <c r="M649" s="16">
        <v>2</v>
      </c>
      <c r="N649" s="16" t="s">
        <v>40</v>
      </c>
      <c r="O649" s="17" t="s">
        <v>40</v>
      </c>
      <c r="R649" t="str">
        <f t="shared" si="61"/>
        <v>Budaors Challenger cupGroup StageMatyas OdnogaJulien Grondin</v>
      </c>
      <c r="V649">
        <f t="shared" si="62"/>
        <v>0</v>
      </c>
      <c r="X649">
        <f t="shared" si="63"/>
        <v>0</v>
      </c>
      <c r="Y649">
        <f t="shared" si="60"/>
        <v>0</v>
      </c>
      <c r="AA649">
        <f t="shared" si="64"/>
        <v>0</v>
      </c>
      <c r="AB649">
        <f t="shared" si="65"/>
        <v>0</v>
      </c>
    </row>
    <row r="650" spans="1:28" x14ac:dyDescent="0.35">
      <c r="A650" s="15">
        <v>44310</v>
      </c>
      <c r="B650" s="16" t="s">
        <v>18</v>
      </c>
      <c r="C650" s="16" t="s">
        <v>118</v>
      </c>
      <c r="D650" s="16" t="s">
        <v>5</v>
      </c>
      <c r="E650" s="16" t="s">
        <v>57</v>
      </c>
      <c r="F650" s="16" t="s">
        <v>4</v>
      </c>
      <c r="G650" s="16" t="s">
        <v>52</v>
      </c>
      <c r="H650" s="16">
        <v>2</v>
      </c>
      <c r="I650" s="16">
        <v>33</v>
      </c>
      <c r="J650" s="16" t="s">
        <v>81</v>
      </c>
      <c r="K650" s="16" t="s">
        <v>77</v>
      </c>
      <c r="L650" s="16" t="s">
        <v>11</v>
      </c>
      <c r="M650" s="16">
        <v>1</v>
      </c>
      <c r="N650" s="16" t="s">
        <v>12</v>
      </c>
      <c r="O650" s="17" t="s">
        <v>35</v>
      </c>
      <c r="R650" t="str">
        <f t="shared" si="61"/>
        <v>Budaors Challenger cupGroup StageMatyas OdnogaJulien Grondin</v>
      </c>
      <c r="V650">
        <f t="shared" si="62"/>
        <v>0</v>
      </c>
      <c r="X650">
        <f t="shared" si="63"/>
        <v>0</v>
      </c>
      <c r="Y650">
        <f t="shared" si="60"/>
        <v>1</v>
      </c>
      <c r="AA650">
        <f t="shared" si="64"/>
        <v>0</v>
      </c>
      <c r="AB650">
        <f t="shared" si="65"/>
        <v>0</v>
      </c>
    </row>
    <row r="651" spans="1:28" x14ac:dyDescent="0.35">
      <c r="A651" s="15">
        <v>44310</v>
      </c>
      <c r="B651" s="16" t="s">
        <v>18</v>
      </c>
      <c r="C651" s="16" t="s">
        <v>118</v>
      </c>
      <c r="D651" s="16" t="s">
        <v>5</v>
      </c>
      <c r="E651" s="16" t="s">
        <v>57</v>
      </c>
      <c r="F651" s="16" t="s">
        <v>4</v>
      </c>
      <c r="G651" s="16" t="s">
        <v>52</v>
      </c>
      <c r="H651" s="16">
        <v>2</v>
      </c>
      <c r="I651" s="16">
        <v>34</v>
      </c>
      <c r="J651" s="16" t="s">
        <v>81</v>
      </c>
      <c r="K651" s="16" t="s">
        <v>77</v>
      </c>
      <c r="L651" s="16" t="s">
        <v>11</v>
      </c>
      <c r="M651" s="16">
        <v>2</v>
      </c>
      <c r="N651" s="16" t="s">
        <v>12</v>
      </c>
      <c r="O651" s="17" t="s">
        <v>33</v>
      </c>
      <c r="R651" t="str">
        <f t="shared" si="61"/>
        <v>Budaors Challenger cupGroup StageMatyas OdnogaJulien Grondin</v>
      </c>
      <c r="V651">
        <f t="shared" si="62"/>
        <v>0</v>
      </c>
      <c r="X651">
        <f t="shared" si="63"/>
        <v>0</v>
      </c>
      <c r="Y651">
        <f t="shared" si="60"/>
        <v>0</v>
      </c>
      <c r="AA651">
        <f t="shared" si="64"/>
        <v>0</v>
      </c>
      <c r="AB651">
        <f t="shared" si="65"/>
        <v>1</v>
      </c>
    </row>
    <row r="652" spans="1:28" x14ac:dyDescent="0.35">
      <c r="A652" s="15">
        <v>44310</v>
      </c>
      <c r="B652" s="16" t="s">
        <v>18</v>
      </c>
      <c r="C652" s="16" t="s">
        <v>118</v>
      </c>
      <c r="D652" s="16" t="s">
        <v>5</v>
      </c>
      <c r="E652" s="16" t="s">
        <v>57</v>
      </c>
      <c r="F652" s="16" t="s">
        <v>4</v>
      </c>
      <c r="G652" s="16" t="s">
        <v>52</v>
      </c>
      <c r="H652" s="16">
        <v>2</v>
      </c>
      <c r="I652" s="16">
        <v>35</v>
      </c>
      <c r="J652" s="16" t="s">
        <v>81</v>
      </c>
      <c r="K652" s="16" t="s">
        <v>77</v>
      </c>
      <c r="L652" s="16" t="s">
        <v>12</v>
      </c>
      <c r="M652" s="16">
        <v>1</v>
      </c>
      <c r="N652" s="16" t="s">
        <v>12</v>
      </c>
      <c r="O652" s="17" t="s">
        <v>34</v>
      </c>
      <c r="R652" t="str">
        <f t="shared" si="61"/>
        <v>Budaors Challenger cupGroup StageMatyas OdnogaJulien Grondin</v>
      </c>
      <c r="V652">
        <f t="shared" si="62"/>
        <v>1</v>
      </c>
      <c r="X652">
        <f t="shared" si="63"/>
        <v>1</v>
      </c>
      <c r="Y652">
        <f t="shared" si="60"/>
        <v>0</v>
      </c>
      <c r="AA652">
        <f t="shared" si="64"/>
        <v>0</v>
      </c>
      <c r="AB652">
        <f t="shared" si="65"/>
        <v>0</v>
      </c>
    </row>
    <row r="653" spans="1:28" x14ac:dyDescent="0.35">
      <c r="A653" s="15">
        <v>44310</v>
      </c>
      <c r="B653" s="16" t="s">
        <v>18</v>
      </c>
      <c r="C653" s="16" t="s">
        <v>118</v>
      </c>
      <c r="D653" s="16" t="s">
        <v>5</v>
      </c>
      <c r="E653" s="16" t="s">
        <v>57</v>
      </c>
      <c r="F653" s="16" t="s">
        <v>4</v>
      </c>
      <c r="G653" s="16" t="s">
        <v>52</v>
      </c>
      <c r="H653" s="16">
        <v>2</v>
      </c>
      <c r="I653" s="16">
        <v>36</v>
      </c>
      <c r="J653" s="16" t="s">
        <v>81</v>
      </c>
      <c r="K653" s="16" t="s">
        <v>77</v>
      </c>
      <c r="L653" s="16" t="s">
        <v>12</v>
      </c>
      <c r="M653" s="16" t="s">
        <v>39</v>
      </c>
      <c r="N653" s="16" t="s">
        <v>11</v>
      </c>
      <c r="O653" s="17" t="s">
        <v>33</v>
      </c>
      <c r="R653" t="str">
        <f t="shared" si="61"/>
        <v>Budaors Challenger cupGroup StageMatyas OdnogaJulien Grondin</v>
      </c>
      <c r="V653">
        <f t="shared" si="62"/>
        <v>0</v>
      </c>
      <c r="X653">
        <f t="shared" si="63"/>
        <v>0</v>
      </c>
      <c r="Y653">
        <f t="shared" si="60"/>
        <v>0</v>
      </c>
      <c r="AA653">
        <f t="shared" si="64"/>
        <v>0</v>
      </c>
      <c r="AB653">
        <f t="shared" si="65"/>
        <v>0</v>
      </c>
    </row>
    <row r="654" spans="1:28" x14ac:dyDescent="0.35">
      <c r="A654" s="15">
        <v>44310</v>
      </c>
      <c r="B654" s="16" t="s">
        <v>18</v>
      </c>
      <c r="C654" s="16" t="s">
        <v>118</v>
      </c>
      <c r="D654" s="16" t="s">
        <v>5</v>
      </c>
      <c r="E654" s="16" t="s">
        <v>57</v>
      </c>
      <c r="F654" s="16" t="s">
        <v>4</v>
      </c>
      <c r="G654" s="16" t="s">
        <v>52</v>
      </c>
      <c r="H654" s="16">
        <v>2</v>
      </c>
      <c r="I654" s="16">
        <v>37</v>
      </c>
      <c r="J654" s="16" t="s">
        <v>81</v>
      </c>
      <c r="K654" s="16" t="s">
        <v>77</v>
      </c>
      <c r="L654" s="16" t="s">
        <v>12</v>
      </c>
      <c r="M654" s="16">
        <v>1</v>
      </c>
      <c r="N654" s="16" t="s">
        <v>12</v>
      </c>
      <c r="O654" s="17" t="s">
        <v>33</v>
      </c>
      <c r="R654" t="str">
        <f t="shared" si="61"/>
        <v>Budaors Challenger cupGroup StageMatyas OdnogaJulien Grondin</v>
      </c>
      <c r="V654">
        <f t="shared" si="62"/>
        <v>1</v>
      </c>
      <c r="X654">
        <f t="shared" si="63"/>
        <v>1</v>
      </c>
      <c r="Y654">
        <f t="shared" si="60"/>
        <v>0</v>
      </c>
      <c r="AA654">
        <f t="shared" si="64"/>
        <v>0</v>
      </c>
      <c r="AB654">
        <f t="shared" si="65"/>
        <v>0</v>
      </c>
    </row>
    <row r="655" spans="1:28" x14ac:dyDescent="0.35">
      <c r="A655" s="15">
        <v>44310</v>
      </c>
      <c r="B655" s="16" t="s">
        <v>18</v>
      </c>
      <c r="C655" s="16" t="s">
        <v>118</v>
      </c>
      <c r="D655" s="16" t="s">
        <v>5</v>
      </c>
      <c r="E655" s="16" t="s">
        <v>57</v>
      </c>
      <c r="F655" s="16" t="s">
        <v>4</v>
      </c>
      <c r="G655" s="16" t="s">
        <v>52</v>
      </c>
      <c r="H655" s="16">
        <v>2</v>
      </c>
      <c r="I655" s="16">
        <v>38</v>
      </c>
      <c r="J655" s="16" t="s">
        <v>81</v>
      </c>
      <c r="K655" s="16" t="s">
        <v>77</v>
      </c>
      <c r="L655" s="16" t="s">
        <v>12</v>
      </c>
      <c r="M655" s="16">
        <v>1</v>
      </c>
      <c r="N655" s="16" t="s">
        <v>12</v>
      </c>
      <c r="O655" s="17" t="s">
        <v>34</v>
      </c>
      <c r="R655" t="str">
        <f t="shared" si="61"/>
        <v>Budaors Challenger cupGroup StageMatyas OdnogaJulien Grondin</v>
      </c>
      <c r="V655">
        <f t="shared" si="62"/>
        <v>1</v>
      </c>
      <c r="X655">
        <f t="shared" si="63"/>
        <v>1</v>
      </c>
      <c r="Y655">
        <f t="shared" si="60"/>
        <v>0</v>
      </c>
      <c r="AA655">
        <f t="shared" si="64"/>
        <v>0</v>
      </c>
      <c r="AB655">
        <f t="shared" si="65"/>
        <v>0</v>
      </c>
    </row>
    <row r="656" spans="1:28" x14ac:dyDescent="0.35">
      <c r="A656" s="15">
        <v>44310</v>
      </c>
      <c r="B656" s="16" t="s">
        <v>18</v>
      </c>
      <c r="C656" s="16" t="s">
        <v>118</v>
      </c>
      <c r="D656" s="16" t="s">
        <v>5</v>
      </c>
      <c r="E656" s="16" t="s">
        <v>57</v>
      </c>
      <c r="F656" s="16" t="s">
        <v>4</v>
      </c>
      <c r="G656" s="16" t="s">
        <v>52</v>
      </c>
      <c r="H656" s="16">
        <v>2</v>
      </c>
      <c r="I656" s="16">
        <v>39</v>
      </c>
      <c r="J656" s="16" t="s">
        <v>81</v>
      </c>
      <c r="K656" s="16" t="s">
        <v>77</v>
      </c>
      <c r="L656" s="16" t="s">
        <v>11</v>
      </c>
      <c r="M656" s="16">
        <v>1</v>
      </c>
      <c r="N656" s="16" t="s">
        <v>12</v>
      </c>
      <c r="O656" s="17" t="s">
        <v>35</v>
      </c>
      <c r="R656" t="str">
        <f t="shared" si="61"/>
        <v>Budaors Challenger cupGroup StageMatyas OdnogaJulien Grondin</v>
      </c>
      <c r="V656">
        <f t="shared" si="62"/>
        <v>0</v>
      </c>
      <c r="X656">
        <f t="shared" si="63"/>
        <v>0</v>
      </c>
      <c r="Y656">
        <f t="shared" si="60"/>
        <v>1</v>
      </c>
      <c r="AA656">
        <f t="shared" si="64"/>
        <v>0</v>
      </c>
      <c r="AB656">
        <f t="shared" si="65"/>
        <v>0</v>
      </c>
    </row>
    <row r="657" spans="1:28" x14ac:dyDescent="0.35">
      <c r="A657" s="15">
        <v>44310</v>
      </c>
      <c r="B657" s="16" t="s">
        <v>18</v>
      </c>
      <c r="C657" s="16" t="s">
        <v>114</v>
      </c>
      <c r="D657" s="16" t="s">
        <v>5</v>
      </c>
      <c r="E657" s="16" t="s">
        <v>57</v>
      </c>
      <c r="F657" s="16" t="s">
        <v>4</v>
      </c>
      <c r="G657" s="16" t="s">
        <v>52</v>
      </c>
      <c r="H657" s="16">
        <v>1</v>
      </c>
      <c r="I657" s="16">
        <v>1</v>
      </c>
      <c r="J657" s="16" t="s">
        <v>117</v>
      </c>
      <c r="K657" s="16" t="s">
        <v>120</v>
      </c>
      <c r="L657" s="16" t="s">
        <v>12</v>
      </c>
      <c r="M657" s="16" t="s">
        <v>39</v>
      </c>
      <c r="N657" s="16" t="s">
        <v>11</v>
      </c>
      <c r="O657" s="17" t="s">
        <v>33</v>
      </c>
      <c r="R657" t="str">
        <f t="shared" si="61"/>
        <v>Budaors Challenger CupGroup StageKonrad NowickiZsolt Lazar</v>
      </c>
      <c r="V657">
        <f t="shared" si="62"/>
        <v>0</v>
      </c>
      <c r="X657">
        <f t="shared" si="63"/>
        <v>0</v>
      </c>
      <c r="Y657">
        <f t="shared" si="60"/>
        <v>0</v>
      </c>
      <c r="AA657">
        <f t="shared" si="64"/>
        <v>0</v>
      </c>
      <c r="AB657">
        <f t="shared" si="65"/>
        <v>0</v>
      </c>
    </row>
    <row r="658" spans="1:28" x14ac:dyDescent="0.35">
      <c r="A658" s="15">
        <v>44310</v>
      </c>
      <c r="B658" s="16" t="s">
        <v>18</v>
      </c>
      <c r="C658" s="16" t="s">
        <v>114</v>
      </c>
      <c r="D658" s="16" t="s">
        <v>5</v>
      </c>
      <c r="E658" s="16" t="s">
        <v>57</v>
      </c>
      <c r="F658" s="16" t="s">
        <v>4</v>
      </c>
      <c r="G658" s="16" t="s">
        <v>52</v>
      </c>
      <c r="H658" s="16">
        <v>1</v>
      </c>
      <c r="I658" s="16">
        <v>2</v>
      </c>
      <c r="J658" s="16" t="s">
        <v>117</v>
      </c>
      <c r="K658" s="16" t="s">
        <v>120</v>
      </c>
      <c r="L658" s="16" t="s">
        <v>12</v>
      </c>
      <c r="M658" s="16">
        <v>2</v>
      </c>
      <c r="N658" s="16" t="s">
        <v>12</v>
      </c>
      <c r="O658" s="17" t="s">
        <v>33</v>
      </c>
      <c r="R658" t="str">
        <f t="shared" si="61"/>
        <v>Budaors Challenger CupGroup StageKonrad NowickiZsolt Lazar</v>
      </c>
      <c r="V658">
        <f t="shared" si="62"/>
        <v>1</v>
      </c>
      <c r="X658">
        <f t="shared" si="63"/>
        <v>0</v>
      </c>
      <c r="Y658">
        <f t="shared" si="60"/>
        <v>0</v>
      </c>
      <c r="AA658">
        <f t="shared" si="64"/>
        <v>1</v>
      </c>
      <c r="AB658">
        <f t="shared" si="65"/>
        <v>0</v>
      </c>
    </row>
    <row r="659" spans="1:28" x14ac:dyDescent="0.35">
      <c r="A659" s="15">
        <v>44310</v>
      </c>
      <c r="B659" s="16" t="s">
        <v>18</v>
      </c>
      <c r="C659" s="16" t="s">
        <v>114</v>
      </c>
      <c r="D659" s="16" t="s">
        <v>5</v>
      </c>
      <c r="E659" s="16" t="s">
        <v>57</v>
      </c>
      <c r="F659" s="16" t="s">
        <v>4</v>
      </c>
      <c r="G659" s="16" t="s">
        <v>52</v>
      </c>
      <c r="H659" s="16">
        <v>1</v>
      </c>
      <c r="I659" s="16">
        <v>3</v>
      </c>
      <c r="J659" s="16" t="s">
        <v>117</v>
      </c>
      <c r="K659" s="16" t="s">
        <v>120</v>
      </c>
      <c r="L659" s="16" t="s">
        <v>12</v>
      </c>
      <c r="M659" s="16">
        <v>2</v>
      </c>
      <c r="N659" s="16" t="s">
        <v>11</v>
      </c>
      <c r="O659" s="17" t="s">
        <v>33</v>
      </c>
      <c r="R659" t="str">
        <f t="shared" si="61"/>
        <v>Budaors Challenger CupGroup StageKonrad NowickiZsolt Lazar</v>
      </c>
      <c r="V659">
        <f t="shared" si="62"/>
        <v>0</v>
      </c>
      <c r="X659">
        <f t="shared" si="63"/>
        <v>0</v>
      </c>
      <c r="Y659">
        <f t="shared" si="60"/>
        <v>0</v>
      </c>
      <c r="AA659">
        <f t="shared" si="64"/>
        <v>0</v>
      </c>
      <c r="AB659">
        <f t="shared" si="65"/>
        <v>1</v>
      </c>
    </row>
    <row r="660" spans="1:28" x14ac:dyDescent="0.35">
      <c r="A660" s="15">
        <v>44310</v>
      </c>
      <c r="B660" s="16" t="s">
        <v>18</v>
      </c>
      <c r="C660" s="16" t="s">
        <v>114</v>
      </c>
      <c r="D660" s="16" t="s">
        <v>5</v>
      </c>
      <c r="E660" s="16" t="s">
        <v>57</v>
      </c>
      <c r="F660" s="16" t="s">
        <v>4</v>
      </c>
      <c r="G660" s="16" t="s">
        <v>52</v>
      </c>
      <c r="H660" s="16">
        <v>1</v>
      </c>
      <c r="I660" s="16">
        <v>4</v>
      </c>
      <c r="J660" s="16" t="s">
        <v>117</v>
      </c>
      <c r="K660" s="16" t="s">
        <v>120</v>
      </c>
      <c r="L660" s="16" t="s">
        <v>12</v>
      </c>
      <c r="M660" s="16">
        <v>2</v>
      </c>
      <c r="N660" s="16" t="s">
        <v>12</v>
      </c>
      <c r="O660" s="17" t="s">
        <v>33</v>
      </c>
      <c r="R660" t="str">
        <f t="shared" si="61"/>
        <v>Budaors Challenger CupGroup StageKonrad NowickiZsolt Lazar</v>
      </c>
      <c r="V660">
        <f t="shared" si="62"/>
        <v>1</v>
      </c>
      <c r="X660">
        <f t="shared" si="63"/>
        <v>0</v>
      </c>
      <c r="Y660">
        <f t="shared" si="60"/>
        <v>0</v>
      </c>
      <c r="AA660">
        <f t="shared" si="64"/>
        <v>1</v>
      </c>
      <c r="AB660">
        <f t="shared" si="65"/>
        <v>0</v>
      </c>
    </row>
    <row r="661" spans="1:28" x14ac:dyDescent="0.35">
      <c r="A661" s="15">
        <v>44310</v>
      </c>
      <c r="B661" s="16" t="s">
        <v>18</v>
      </c>
      <c r="C661" s="16" t="s">
        <v>114</v>
      </c>
      <c r="D661" s="16" t="s">
        <v>5</v>
      </c>
      <c r="E661" s="16" t="s">
        <v>57</v>
      </c>
      <c r="F661" s="16" t="s">
        <v>4</v>
      </c>
      <c r="G661" s="16" t="s">
        <v>52</v>
      </c>
      <c r="H661" s="16">
        <v>1</v>
      </c>
      <c r="I661" s="16">
        <v>5</v>
      </c>
      <c r="J661" s="16" t="s">
        <v>117</v>
      </c>
      <c r="K661" s="16" t="s">
        <v>120</v>
      </c>
      <c r="L661" s="16" t="s">
        <v>11</v>
      </c>
      <c r="M661" s="16">
        <v>2</v>
      </c>
      <c r="N661" s="16" t="s">
        <v>11</v>
      </c>
      <c r="O661" s="17" t="s">
        <v>33</v>
      </c>
      <c r="R661" t="str">
        <f t="shared" si="61"/>
        <v>Budaors Challenger CupGroup StageKonrad NowickiZsolt Lazar</v>
      </c>
      <c r="V661">
        <f t="shared" si="62"/>
        <v>1</v>
      </c>
      <c r="X661">
        <f t="shared" si="63"/>
        <v>0</v>
      </c>
      <c r="Y661">
        <f t="shared" si="60"/>
        <v>0</v>
      </c>
      <c r="AA661">
        <f t="shared" si="64"/>
        <v>1</v>
      </c>
      <c r="AB661">
        <f t="shared" si="65"/>
        <v>0</v>
      </c>
    </row>
    <row r="662" spans="1:28" x14ac:dyDescent="0.35">
      <c r="A662" s="15">
        <v>44310</v>
      </c>
      <c r="B662" s="16" t="s">
        <v>18</v>
      </c>
      <c r="C662" s="16" t="s">
        <v>114</v>
      </c>
      <c r="D662" s="16" t="s">
        <v>5</v>
      </c>
      <c r="E662" s="16" t="s">
        <v>57</v>
      </c>
      <c r="F662" s="16" t="s">
        <v>4</v>
      </c>
      <c r="G662" s="16" t="s">
        <v>52</v>
      </c>
      <c r="H662" s="16">
        <v>1</v>
      </c>
      <c r="I662" s="16">
        <v>6</v>
      </c>
      <c r="J662" s="16" t="s">
        <v>117</v>
      </c>
      <c r="K662" s="16" t="s">
        <v>120</v>
      </c>
      <c r="L662" s="16" t="s">
        <v>11</v>
      </c>
      <c r="M662" s="16">
        <v>2</v>
      </c>
      <c r="N662" s="16" t="s">
        <v>12</v>
      </c>
      <c r="O662" s="17" t="s">
        <v>35</v>
      </c>
      <c r="R662" t="str">
        <f t="shared" si="61"/>
        <v>Budaors Challenger CupGroup StageKonrad NowickiZsolt Lazar</v>
      </c>
      <c r="V662">
        <f t="shared" si="62"/>
        <v>0</v>
      </c>
      <c r="X662">
        <f t="shared" si="63"/>
        <v>0</v>
      </c>
      <c r="Y662">
        <f t="shared" si="60"/>
        <v>0</v>
      </c>
      <c r="AA662">
        <f t="shared" si="64"/>
        <v>0</v>
      </c>
      <c r="AB662">
        <f t="shared" si="65"/>
        <v>1</v>
      </c>
    </row>
    <row r="663" spans="1:28" x14ac:dyDescent="0.35">
      <c r="A663" s="15">
        <v>44310</v>
      </c>
      <c r="B663" s="16" t="s">
        <v>18</v>
      </c>
      <c r="C663" s="16" t="s">
        <v>114</v>
      </c>
      <c r="D663" s="16" t="s">
        <v>5</v>
      </c>
      <c r="E663" s="16" t="s">
        <v>57</v>
      </c>
      <c r="F663" s="16" t="s">
        <v>4</v>
      </c>
      <c r="G663" s="16" t="s">
        <v>52</v>
      </c>
      <c r="H663" s="16">
        <v>1</v>
      </c>
      <c r="I663" s="16">
        <v>7</v>
      </c>
      <c r="J663" s="16" t="s">
        <v>117</v>
      </c>
      <c r="K663" s="16" t="s">
        <v>120</v>
      </c>
      <c r="L663" s="16" t="s">
        <v>11</v>
      </c>
      <c r="M663" s="16">
        <v>2</v>
      </c>
      <c r="N663" s="16" t="s">
        <v>12</v>
      </c>
      <c r="O663" s="17" t="s">
        <v>33</v>
      </c>
      <c r="R663" t="str">
        <f t="shared" si="61"/>
        <v>Budaors Challenger CupGroup StageKonrad NowickiZsolt Lazar</v>
      </c>
      <c r="V663">
        <f t="shared" si="62"/>
        <v>0</v>
      </c>
      <c r="X663">
        <f t="shared" si="63"/>
        <v>0</v>
      </c>
      <c r="Y663">
        <f t="shared" si="60"/>
        <v>0</v>
      </c>
      <c r="AA663">
        <f t="shared" si="64"/>
        <v>0</v>
      </c>
      <c r="AB663">
        <f t="shared" si="65"/>
        <v>1</v>
      </c>
    </row>
    <row r="664" spans="1:28" x14ac:dyDescent="0.35">
      <c r="A664" s="15">
        <v>44310</v>
      </c>
      <c r="B664" s="16" t="s">
        <v>18</v>
      </c>
      <c r="C664" s="16" t="s">
        <v>114</v>
      </c>
      <c r="D664" s="16" t="s">
        <v>5</v>
      </c>
      <c r="E664" s="16" t="s">
        <v>57</v>
      </c>
      <c r="F664" s="16" t="s">
        <v>4</v>
      </c>
      <c r="G664" s="16" t="s">
        <v>52</v>
      </c>
      <c r="H664" s="16">
        <v>1</v>
      </c>
      <c r="I664" s="16">
        <v>8</v>
      </c>
      <c r="J664" s="16" t="s">
        <v>117</v>
      </c>
      <c r="K664" s="16" t="s">
        <v>120</v>
      </c>
      <c r="L664" s="16" t="s">
        <v>11</v>
      </c>
      <c r="M664" s="16">
        <v>2</v>
      </c>
      <c r="N664" s="16" t="s">
        <v>11</v>
      </c>
      <c r="O664" s="17" t="s">
        <v>33</v>
      </c>
      <c r="R664" t="str">
        <f t="shared" si="61"/>
        <v>Budaors Challenger CupGroup StageKonrad NowickiZsolt Lazar</v>
      </c>
      <c r="V664">
        <f t="shared" si="62"/>
        <v>1</v>
      </c>
      <c r="X664">
        <f t="shared" si="63"/>
        <v>0</v>
      </c>
      <c r="Y664">
        <f t="shared" si="60"/>
        <v>0</v>
      </c>
      <c r="AA664">
        <f t="shared" si="64"/>
        <v>1</v>
      </c>
      <c r="AB664">
        <f t="shared" si="65"/>
        <v>0</v>
      </c>
    </row>
    <row r="665" spans="1:28" x14ac:dyDescent="0.35">
      <c r="A665" s="15">
        <v>44310</v>
      </c>
      <c r="B665" s="16" t="s">
        <v>18</v>
      </c>
      <c r="C665" s="16" t="s">
        <v>114</v>
      </c>
      <c r="D665" s="16" t="s">
        <v>5</v>
      </c>
      <c r="E665" s="16" t="s">
        <v>57</v>
      </c>
      <c r="F665" s="16" t="s">
        <v>4</v>
      </c>
      <c r="G665" s="16" t="s">
        <v>52</v>
      </c>
      <c r="H665" s="16">
        <v>1</v>
      </c>
      <c r="I665" s="16">
        <v>9</v>
      </c>
      <c r="J665" s="16" t="s">
        <v>117</v>
      </c>
      <c r="K665" s="16" t="s">
        <v>120</v>
      </c>
      <c r="L665" s="16" t="s">
        <v>12</v>
      </c>
      <c r="M665" s="16">
        <v>1</v>
      </c>
      <c r="N665" s="16" t="s">
        <v>12</v>
      </c>
      <c r="O665" s="17" t="s">
        <v>35</v>
      </c>
      <c r="R665" t="str">
        <f t="shared" si="61"/>
        <v>Budaors Challenger CupGroup StageKonrad NowickiZsolt Lazar</v>
      </c>
      <c r="V665">
        <f t="shared" si="62"/>
        <v>1</v>
      </c>
      <c r="X665">
        <f t="shared" si="63"/>
        <v>1</v>
      </c>
      <c r="Y665">
        <f t="shared" si="60"/>
        <v>0</v>
      </c>
      <c r="AA665">
        <f t="shared" si="64"/>
        <v>0</v>
      </c>
      <c r="AB665">
        <f t="shared" si="65"/>
        <v>0</v>
      </c>
    </row>
    <row r="666" spans="1:28" x14ac:dyDescent="0.35">
      <c r="A666" s="15">
        <v>44310</v>
      </c>
      <c r="B666" s="16" t="s">
        <v>18</v>
      </c>
      <c r="C666" s="16" t="s">
        <v>114</v>
      </c>
      <c r="D666" s="16" t="s">
        <v>5</v>
      </c>
      <c r="E666" s="16" t="s">
        <v>57</v>
      </c>
      <c r="F666" s="16" t="s">
        <v>4</v>
      </c>
      <c r="G666" s="16" t="s">
        <v>52</v>
      </c>
      <c r="H666" s="16">
        <v>1</v>
      </c>
      <c r="I666" s="16">
        <v>10</v>
      </c>
      <c r="J666" s="16" t="s">
        <v>117</v>
      </c>
      <c r="K666" s="16" t="s">
        <v>120</v>
      </c>
      <c r="L666" s="16" t="s">
        <v>12</v>
      </c>
      <c r="M666" s="16">
        <v>2</v>
      </c>
      <c r="N666" s="16" t="s">
        <v>12</v>
      </c>
      <c r="O666" s="17" t="s">
        <v>33</v>
      </c>
      <c r="R666" t="str">
        <f t="shared" si="61"/>
        <v>Budaors Challenger CupGroup StageKonrad NowickiZsolt Lazar</v>
      </c>
      <c r="V666">
        <f t="shared" si="62"/>
        <v>1</v>
      </c>
      <c r="X666">
        <f t="shared" si="63"/>
        <v>0</v>
      </c>
      <c r="Y666">
        <f t="shared" si="60"/>
        <v>0</v>
      </c>
      <c r="AA666">
        <f t="shared" si="64"/>
        <v>1</v>
      </c>
      <c r="AB666">
        <f t="shared" si="65"/>
        <v>0</v>
      </c>
    </row>
    <row r="667" spans="1:28" x14ac:dyDescent="0.35">
      <c r="A667" s="15">
        <v>44310</v>
      </c>
      <c r="B667" s="16" t="s">
        <v>18</v>
      </c>
      <c r="C667" s="16" t="s">
        <v>114</v>
      </c>
      <c r="D667" s="16" t="s">
        <v>5</v>
      </c>
      <c r="E667" s="16" t="s">
        <v>57</v>
      </c>
      <c r="F667" s="16" t="s">
        <v>4</v>
      </c>
      <c r="G667" s="16" t="s">
        <v>52</v>
      </c>
      <c r="H667" s="16">
        <v>1</v>
      </c>
      <c r="I667" s="16">
        <v>11</v>
      </c>
      <c r="J667" s="16" t="s">
        <v>117</v>
      </c>
      <c r="K667" s="16" t="s">
        <v>120</v>
      </c>
      <c r="L667" s="16" t="s">
        <v>12</v>
      </c>
      <c r="M667" s="16">
        <v>1</v>
      </c>
      <c r="N667" s="16" t="s">
        <v>12</v>
      </c>
      <c r="O667" s="17" t="s">
        <v>33</v>
      </c>
      <c r="R667" t="str">
        <f t="shared" si="61"/>
        <v>Budaors Challenger CupGroup StageKonrad NowickiZsolt Lazar</v>
      </c>
      <c r="V667">
        <f t="shared" si="62"/>
        <v>1</v>
      </c>
      <c r="X667">
        <f t="shared" si="63"/>
        <v>1</v>
      </c>
      <c r="Y667">
        <f t="shared" si="60"/>
        <v>0</v>
      </c>
      <c r="AA667">
        <f t="shared" si="64"/>
        <v>0</v>
      </c>
      <c r="AB667">
        <f t="shared" si="65"/>
        <v>0</v>
      </c>
    </row>
    <row r="668" spans="1:28" x14ac:dyDescent="0.35">
      <c r="A668" s="15">
        <v>44310</v>
      </c>
      <c r="B668" s="16" t="s">
        <v>18</v>
      </c>
      <c r="C668" s="16" t="s">
        <v>114</v>
      </c>
      <c r="D668" s="16" t="s">
        <v>5</v>
      </c>
      <c r="E668" s="16" t="s">
        <v>57</v>
      </c>
      <c r="F668" s="16" t="s">
        <v>4</v>
      </c>
      <c r="G668" s="16" t="s">
        <v>52</v>
      </c>
      <c r="H668" s="16">
        <v>1</v>
      </c>
      <c r="I668" s="16">
        <v>12</v>
      </c>
      <c r="J668" s="16" t="s">
        <v>117</v>
      </c>
      <c r="K668" s="16" t="s">
        <v>120</v>
      </c>
      <c r="L668" s="16" t="s">
        <v>12</v>
      </c>
      <c r="M668" s="16">
        <v>2</v>
      </c>
      <c r="N668" s="16" t="s">
        <v>12</v>
      </c>
      <c r="O668" s="17" t="s">
        <v>33</v>
      </c>
      <c r="R668" t="str">
        <f t="shared" si="61"/>
        <v>Budaors Challenger CupGroup StageKonrad NowickiZsolt Lazar</v>
      </c>
      <c r="V668">
        <f t="shared" si="62"/>
        <v>1</v>
      </c>
      <c r="X668">
        <f t="shared" si="63"/>
        <v>0</v>
      </c>
      <c r="Y668">
        <f t="shared" si="60"/>
        <v>0</v>
      </c>
      <c r="AA668">
        <f t="shared" si="64"/>
        <v>1</v>
      </c>
      <c r="AB668">
        <f t="shared" si="65"/>
        <v>0</v>
      </c>
    </row>
    <row r="669" spans="1:28" x14ac:dyDescent="0.35">
      <c r="A669" s="15">
        <v>44310</v>
      </c>
      <c r="B669" s="16" t="s">
        <v>18</v>
      </c>
      <c r="C669" s="16" t="s">
        <v>114</v>
      </c>
      <c r="D669" s="16" t="s">
        <v>5</v>
      </c>
      <c r="E669" s="16" t="s">
        <v>57</v>
      </c>
      <c r="F669" s="16" t="s">
        <v>4</v>
      </c>
      <c r="G669" s="16" t="s">
        <v>52</v>
      </c>
      <c r="H669" s="16">
        <v>1</v>
      </c>
      <c r="I669" s="16">
        <v>13</v>
      </c>
      <c r="J669" s="16" t="s">
        <v>117</v>
      </c>
      <c r="K669" s="16" t="s">
        <v>120</v>
      </c>
      <c r="L669" s="16" t="s">
        <v>11</v>
      </c>
      <c r="M669" s="16" t="s">
        <v>39</v>
      </c>
      <c r="N669" s="16" t="s">
        <v>12</v>
      </c>
      <c r="O669" s="17" t="s">
        <v>33</v>
      </c>
      <c r="R669" t="str">
        <f t="shared" si="61"/>
        <v>Budaors Challenger CupGroup StageKonrad NowickiZsolt Lazar</v>
      </c>
      <c r="V669">
        <f t="shared" si="62"/>
        <v>0</v>
      </c>
      <c r="X669">
        <f t="shared" si="63"/>
        <v>0</v>
      </c>
      <c r="Y669">
        <f t="shared" si="60"/>
        <v>0</v>
      </c>
      <c r="AA669">
        <f t="shared" si="64"/>
        <v>0</v>
      </c>
      <c r="AB669">
        <f t="shared" si="65"/>
        <v>0</v>
      </c>
    </row>
    <row r="670" spans="1:28" x14ac:dyDescent="0.35">
      <c r="A670" s="15">
        <v>44310</v>
      </c>
      <c r="B670" s="16" t="s">
        <v>18</v>
      </c>
      <c r="C670" s="16" t="s">
        <v>114</v>
      </c>
      <c r="D670" s="16" t="s">
        <v>5</v>
      </c>
      <c r="E670" s="16" t="s">
        <v>57</v>
      </c>
      <c r="F670" s="16" t="s">
        <v>4</v>
      </c>
      <c r="G670" s="16" t="s">
        <v>52</v>
      </c>
      <c r="H670" s="16">
        <v>1</v>
      </c>
      <c r="I670" s="16">
        <v>14</v>
      </c>
      <c r="J670" s="16" t="s">
        <v>117</v>
      </c>
      <c r="K670" s="16" t="s">
        <v>120</v>
      </c>
      <c r="L670" s="16" t="s">
        <v>11</v>
      </c>
      <c r="M670" s="16">
        <v>2</v>
      </c>
      <c r="N670" s="16" t="s">
        <v>11</v>
      </c>
      <c r="O670" s="17" t="s">
        <v>33</v>
      </c>
      <c r="R670" t="str">
        <f t="shared" si="61"/>
        <v>Budaors Challenger CupGroup StageKonrad NowickiZsolt Lazar</v>
      </c>
      <c r="V670">
        <f t="shared" si="62"/>
        <v>1</v>
      </c>
      <c r="X670">
        <f t="shared" si="63"/>
        <v>0</v>
      </c>
      <c r="Y670">
        <f t="shared" si="60"/>
        <v>0</v>
      </c>
      <c r="AA670">
        <f t="shared" si="64"/>
        <v>1</v>
      </c>
      <c r="AB670">
        <f t="shared" si="65"/>
        <v>0</v>
      </c>
    </row>
    <row r="671" spans="1:28" x14ac:dyDescent="0.35">
      <c r="A671" s="15">
        <v>44310</v>
      </c>
      <c r="B671" s="16" t="s">
        <v>18</v>
      </c>
      <c r="C671" s="16" t="s">
        <v>114</v>
      </c>
      <c r="D671" s="16" t="s">
        <v>5</v>
      </c>
      <c r="E671" s="16" t="s">
        <v>57</v>
      </c>
      <c r="F671" s="16" t="s">
        <v>4</v>
      </c>
      <c r="G671" s="16" t="s">
        <v>52</v>
      </c>
      <c r="H671" s="16">
        <v>1</v>
      </c>
      <c r="I671" s="16">
        <v>15</v>
      </c>
      <c r="J671" s="16" t="s">
        <v>117</v>
      </c>
      <c r="K671" s="16" t="s">
        <v>120</v>
      </c>
      <c r="L671" s="16" t="s">
        <v>11</v>
      </c>
      <c r="M671" s="16">
        <v>2</v>
      </c>
      <c r="N671" s="16" t="s">
        <v>11</v>
      </c>
      <c r="O671" s="17" t="s">
        <v>33</v>
      </c>
      <c r="R671" t="str">
        <f t="shared" si="61"/>
        <v>Budaors Challenger CupGroup StageKonrad NowickiZsolt Lazar</v>
      </c>
      <c r="V671">
        <f t="shared" si="62"/>
        <v>1</v>
      </c>
      <c r="X671">
        <f t="shared" si="63"/>
        <v>0</v>
      </c>
      <c r="Y671">
        <f t="shared" si="60"/>
        <v>0</v>
      </c>
      <c r="AA671">
        <f t="shared" si="64"/>
        <v>1</v>
      </c>
      <c r="AB671">
        <f t="shared" si="65"/>
        <v>0</v>
      </c>
    </row>
    <row r="672" spans="1:28" x14ac:dyDescent="0.35">
      <c r="A672" s="15">
        <v>44310</v>
      </c>
      <c r="B672" s="16" t="s">
        <v>18</v>
      </c>
      <c r="C672" s="16" t="s">
        <v>114</v>
      </c>
      <c r="D672" s="16" t="s">
        <v>5</v>
      </c>
      <c r="E672" s="16" t="s">
        <v>57</v>
      </c>
      <c r="F672" s="16" t="s">
        <v>4</v>
      </c>
      <c r="G672" s="16" t="s">
        <v>52</v>
      </c>
      <c r="H672" s="16">
        <v>1</v>
      </c>
      <c r="I672" s="16">
        <v>16</v>
      </c>
      <c r="J672" s="16" t="s">
        <v>117</v>
      </c>
      <c r="K672" s="16" t="s">
        <v>120</v>
      </c>
      <c r="L672" s="16" t="s">
        <v>11</v>
      </c>
      <c r="M672" s="16">
        <v>1</v>
      </c>
      <c r="N672" s="16" t="s">
        <v>11</v>
      </c>
      <c r="O672" s="17" t="s">
        <v>33</v>
      </c>
      <c r="R672" t="str">
        <f t="shared" si="61"/>
        <v>Budaors Challenger CupGroup StageKonrad NowickiZsolt Lazar</v>
      </c>
      <c r="V672">
        <f t="shared" si="62"/>
        <v>1</v>
      </c>
      <c r="X672">
        <f t="shared" si="63"/>
        <v>1</v>
      </c>
      <c r="Y672">
        <f t="shared" si="60"/>
        <v>0</v>
      </c>
      <c r="AA672">
        <f t="shared" si="64"/>
        <v>0</v>
      </c>
      <c r="AB672">
        <f t="shared" si="65"/>
        <v>0</v>
      </c>
    </row>
    <row r="673" spans="1:28" x14ac:dyDescent="0.35">
      <c r="A673" s="15">
        <v>44310</v>
      </c>
      <c r="B673" s="16" t="s">
        <v>18</v>
      </c>
      <c r="C673" s="16" t="s">
        <v>114</v>
      </c>
      <c r="D673" s="16" t="s">
        <v>5</v>
      </c>
      <c r="E673" s="16" t="s">
        <v>57</v>
      </c>
      <c r="F673" s="16" t="s">
        <v>4</v>
      </c>
      <c r="G673" s="16" t="s">
        <v>52</v>
      </c>
      <c r="H673" s="16">
        <v>1</v>
      </c>
      <c r="I673" s="16">
        <v>17</v>
      </c>
      <c r="J673" s="16" t="s">
        <v>117</v>
      </c>
      <c r="K673" s="16" t="s">
        <v>120</v>
      </c>
      <c r="L673" s="16" t="s">
        <v>12</v>
      </c>
      <c r="M673" s="16">
        <v>1</v>
      </c>
      <c r="N673" s="16" t="s">
        <v>11</v>
      </c>
      <c r="O673" s="17" t="s">
        <v>35</v>
      </c>
      <c r="R673" t="str">
        <f t="shared" si="61"/>
        <v>Budaors Challenger CupGroup StageKonrad NowickiZsolt Lazar</v>
      </c>
      <c r="V673">
        <f t="shared" si="62"/>
        <v>0</v>
      </c>
      <c r="X673">
        <f t="shared" si="63"/>
        <v>0</v>
      </c>
      <c r="Y673">
        <f t="shared" si="60"/>
        <v>1</v>
      </c>
      <c r="AA673">
        <f t="shared" si="64"/>
        <v>0</v>
      </c>
      <c r="AB673">
        <f t="shared" si="65"/>
        <v>0</v>
      </c>
    </row>
    <row r="674" spans="1:28" x14ac:dyDescent="0.35">
      <c r="A674" s="15">
        <v>44310</v>
      </c>
      <c r="B674" s="16" t="s">
        <v>18</v>
      </c>
      <c r="C674" s="16" t="s">
        <v>114</v>
      </c>
      <c r="D674" s="16" t="s">
        <v>5</v>
      </c>
      <c r="E674" s="16" t="s">
        <v>57</v>
      </c>
      <c r="F674" s="16" t="s">
        <v>4</v>
      </c>
      <c r="G674" s="16" t="s">
        <v>52</v>
      </c>
      <c r="H674" s="16">
        <v>1</v>
      </c>
      <c r="I674" s="16">
        <v>18</v>
      </c>
      <c r="J674" s="16" t="s">
        <v>117</v>
      </c>
      <c r="K674" s="16" t="s">
        <v>120</v>
      </c>
      <c r="L674" s="16" t="s">
        <v>12</v>
      </c>
      <c r="M674" s="16">
        <v>2</v>
      </c>
      <c r="N674" s="16" t="s">
        <v>11</v>
      </c>
      <c r="O674" s="17" t="s">
        <v>35</v>
      </c>
      <c r="R674" t="str">
        <f t="shared" si="61"/>
        <v>Budaors Challenger CupGroup StageKonrad NowickiZsolt Lazar</v>
      </c>
      <c r="V674">
        <f t="shared" si="62"/>
        <v>0</v>
      </c>
      <c r="X674">
        <f t="shared" si="63"/>
        <v>0</v>
      </c>
      <c r="Y674">
        <f t="shared" si="60"/>
        <v>0</v>
      </c>
      <c r="AA674">
        <f t="shared" si="64"/>
        <v>0</v>
      </c>
      <c r="AB674">
        <f t="shared" si="65"/>
        <v>1</v>
      </c>
    </row>
    <row r="675" spans="1:28" x14ac:dyDescent="0.35">
      <c r="A675" s="15">
        <v>44310</v>
      </c>
      <c r="B675" s="16" t="s">
        <v>18</v>
      </c>
      <c r="C675" s="16" t="s">
        <v>114</v>
      </c>
      <c r="D675" s="16" t="s">
        <v>5</v>
      </c>
      <c r="E675" s="16" t="s">
        <v>57</v>
      </c>
      <c r="F675" s="16" t="s">
        <v>4</v>
      </c>
      <c r="G675" s="16" t="s">
        <v>52</v>
      </c>
      <c r="H675" s="16">
        <v>1</v>
      </c>
      <c r="I675" s="16">
        <v>19</v>
      </c>
      <c r="J675" s="16" t="s">
        <v>117</v>
      </c>
      <c r="K675" s="16" t="s">
        <v>120</v>
      </c>
      <c r="L675" s="16" t="s">
        <v>12</v>
      </c>
      <c r="M675" s="16">
        <v>1</v>
      </c>
      <c r="N675" s="16" t="s">
        <v>40</v>
      </c>
      <c r="O675" s="17" t="s">
        <v>40</v>
      </c>
      <c r="R675" t="str">
        <f t="shared" si="61"/>
        <v>Budaors Challenger CupGroup StageKonrad NowickiZsolt Lazar</v>
      </c>
      <c r="V675">
        <f t="shared" si="62"/>
        <v>0</v>
      </c>
      <c r="X675">
        <f t="shared" si="63"/>
        <v>0</v>
      </c>
      <c r="Y675">
        <f t="shared" si="60"/>
        <v>0</v>
      </c>
      <c r="AA675">
        <f t="shared" si="64"/>
        <v>0</v>
      </c>
      <c r="AB675">
        <f t="shared" si="65"/>
        <v>0</v>
      </c>
    </row>
    <row r="676" spans="1:28" x14ac:dyDescent="0.35">
      <c r="A676" s="15">
        <v>44310</v>
      </c>
      <c r="B676" s="16" t="s">
        <v>18</v>
      </c>
      <c r="C676" s="16" t="s">
        <v>114</v>
      </c>
      <c r="D676" s="16" t="s">
        <v>5</v>
      </c>
      <c r="E676" s="16" t="s">
        <v>57</v>
      </c>
      <c r="F676" s="16" t="s">
        <v>4</v>
      </c>
      <c r="G676" s="16" t="s">
        <v>52</v>
      </c>
      <c r="H676" s="16">
        <v>1</v>
      </c>
      <c r="I676" s="16">
        <v>20</v>
      </c>
      <c r="J676" s="16" t="s">
        <v>117</v>
      </c>
      <c r="K676" s="16" t="s">
        <v>120</v>
      </c>
      <c r="L676" s="16" t="s">
        <v>12</v>
      </c>
      <c r="M676" s="16">
        <v>1</v>
      </c>
      <c r="N676" s="16" t="s">
        <v>12</v>
      </c>
      <c r="O676" s="17" t="s">
        <v>33</v>
      </c>
      <c r="R676" t="str">
        <f t="shared" si="61"/>
        <v>Budaors Challenger CupGroup StageKonrad NowickiZsolt Lazar</v>
      </c>
      <c r="V676">
        <f t="shared" si="62"/>
        <v>1</v>
      </c>
      <c r="X676">
        <f t="shared" si="63"/>
        <v>1</v>
      </c>
      <c r="Y676">
        <f t="shared" si="60"/>
        <v>0</v>
      </c>
      <c r="AA676">
        <f t="shared" si="64"/>
        <v>0</v>
      </c>
      <c r="AB676">
        <f t="shared" si="65"/>
        <v>0</v>
      </c>
    </row>
    <row r="677" spans="1:28" x14ac:dyDescent="0.35">
      <c r="A677" s="15">
        <v>44310</v>
      </c>
      <c r="B677" s="16" t="s">
        <v>18</v>
      </c>
      <c r="C677" s="16" t="s">
        <v>114</v>
      </c>
      <c r="D677" s="16" t="s">
        <v>5</v>
      </c>
      <c r="E677" s="16" t="s">
        <v>57</v>
      </c>
      <c r="F677" s="16" t="s">
        <v>4</v>
      </c>
      <c r="G677" s="16" t="s">
        <v>52</v>
      </c>
      <c r="H677" s="16">
        <v>1</v>
      </c>
      <c r="I677" s="16">
        <v>21</v>
      </c>
      <c r="J677" s="16" t="s">
        <v>117</v>
      </c>
      <c r="K677" s="16" t="s">
        <v>120</v>
      </c>
      <c r="L677" s="16" t="s">
        <v>12</v>
      </c>
      <c r="M677" s="16">
        <v>1</v>
      </c>
      <c r="N677" s="16" t="s">
        <v>11</v>
      </c>
      <c r="O677" s="17" t="s">
        <v>35</v>
      </c>
      <c r="R677" t="str">
        <f t="shared" si="61"/>
        <v>Budaors Challenger CupGroup StageKonrad NowickiZsolt Lazar</v>
      </c>
      <c r="V677">
        <f t="shared" si="62"/>
        <v>0</v>
      </c>
      <c r="X677">
        <f t="shared" si="63"/>
        <v>0</v>
      </c>
      <c r="Y677">
        <f t="shared" si="60"/>
        <v>1</v>
      </c>
      <c r="AA677">
        <f t="shared" si="64"/>
        <v>0</v>
      </c>
      <c r="AB677">
        <f t="shared" si="65"/>
        <v>0</v>
      </c>
    </row>
    <row r="678" spans="1:28" x14ac:dyDescent="0.35">
      <c r="A678" s="15">
        <v>44310</v>
      </c>
      <c r="B678" s="16" t="s">
        <v>18</v>
      </c>
      <c r="C678" s="16" t="s">
        <v>114</v>
      </c>
      <c r="D678" s="16" t="s">
        <v>5</v>
      </c>
      <c r="E678" s="16" t="s">
        <v>57</v>
      </c>
      <c r="F678" s="16" t="s">
        <v>4</v>
      </c>
      <c r="G678" s="16" t="s">
        <v>52</v>
      </c>
      <c r="H678" s="16">
        <v>1</v>
      </c>
      <c r="I678" s="16">
        <v>22</v>
      </c>
      <c r="J678" s="16" t="s">
        <v>117</v>
      </c>
      <c r="K678" s="16" t="s">
        <v>120</v>
      </c>
      <c r="L678" s="16" t="s">
        <v>11</v>
      </c>
      <c r="M678" s="16">
        <v>1</v>
      </c>
      <c r="N678" s="16" t="s">
        <v>12</v>
      </c>
      <c r="O678" s="17" t="s">
        <v>33</v>
      </c>
      <c r="R678" t="str">
        <f t="shared" si="61"/>
        <v>Budaors Challenger CupGroup StageKonrad NowickiZsolt Lazar</v>
      </c>
      <c r="V678">
        <f t="shared" si="62"/>
        <v>0</v>
      </c>
      <c r="X678">
        <f t="shared" si="63"/>
        <v>0</v>
      </c>
      <c r="Y678">
        <f t="shared" si="60"/>
        <v>1</v>
      </c>
      <c r="AA678">
        <f t="shared" si="64"/>
        <v>0</v>
      </c>
      <c r="AB678">
        <f t="shared" si="65"/>
        <v>0</v>
      </c>
    </row>
    <row r="679" spans="1:28" x14ac:dyDescent="0.35">
      <c r="A679" s="15">
        <v>44310</v>
      </c>
      <c r="B679" s="16" t="s">
        <v>18</v>
      </c>
      <c r="C679" s="16" t="s">
        <v>114</v>
      </c>
      <c r="D679" s="16" t="s">
        <v>5</v>
      </c>
      <c r="E679" s="16" t="s">
        <v>57</v>
      </c>
      <c r="F679" s="16" t="s">
        <v>4</v>
      </c>
      <c r="G679" s="16" t="s">
        <v>52</v>
      </c>
      <c r="H679" s="16">
        <v>1</v>
      </c>
      <c r="I679" s="16">
        <v>23</v>
      </c>
      <c r="J679" s="16" t="s">
        <v>117</v>
      </c>
      <c r="K679" s="16" t="s">
        <v>120</v>
      </c>
      <c r="L679" s="16" t="s">
        <v>11</v>
      </c>
      <c r="M679" s="16">
        <v>1</v>
      </c>
      <c r="N679" s="16" t="s">
        <v>11</v>
      </c>
      <c r="O679" s="17" t="s">
        <v>35</v>
      </c>
      <c r="R679" t="str">
        <f t="shared" si="61"/>
        <v>Budaors Challenger CupGroup StageKonrad NowickiZsolt Lazar</v>
      </c>
      <c r="V679">
        <f t="shared" si="62"/>
        <v>1</v>
      </c>
      <c r="X679">
        <f t="shared" si="63"/>
        <v>1</v>
      </c>
      <c r="Y679">
        <f t="shared" si="60"/>
        <v>0</v>
      </c>
      <c r="AA679">
        <f t="shared" si="64"/>
        <v>0</v>
      </c>
      <c r="AB679">
        <f t="shared" si="65"/>
        <v>0</v>
      </c>
    </row>
    <row r="680" spans="1:28" x14ac:dyDescent="0.35">
      <c r="A680" s="15">
        <v>44310</v>
      </c>
      <c r="B680" s="16" t="s">
        <v>18</v>
      </c>
      <c r="C680" s="16" t="s">
        <v>114</v>
      </c>
      <c r="D680" s="16" t="s">
        <v>5</v>
      </c>
      <c r="E680" s="16" t="s">
        <v>57</v>
      </c>
      <c r="F680" s="16" t="s">
        <v>4</v>
      </c>
      <c r="G680" s="16" t="s">
        <v>52</v>
      </c>
      <c r="H680" s="16">
        <v>1</v>
      </c>
      <c r="I680" s="16">
        <v>24</v>
      </c>
      <c r="J680" s="16" t="s">
        <v>117</v>
      </c>
      <c r="K680" s="16" t="s">
        <v>120</v>
      </c>
      <c r="L680" s="16" t="s">
        <v>11</v>
      </c>
      <c r="M680" s="16">
        <v>1</v>
      </c>
      <c r="N680" s="16" t="s">
        <v>12</v>
      </c>
      <c r="O680" s="17" t="s">
        <v>33</v>
      </c>
      <c r="R680" t="str">
        <f t="shared" si="61"/>
        <v>Budaors Challenger CupGroup StageKonrad NowickiZsolt Lazar</v>
      </c>
      <c r="V680">
        <f t="shared" si="62"/>
        <v>0</v>
      </c>
      <c r="X680">
        <f t="shared" si="63"/>
        <v>0</v>
      </c>
      <c r="Y680">
        <f t="shared" si="60"/>
        <v>1</v>
      </c>
      <c r="AA680">
        <f t="shared" si="64"/>
        <v>0</v>
      </c>
      <c r="AB680">
        <f t="shared" si="65"/>
        <v>0</v>
      </c>
    </row>
    <row r="681" spans="1:28" x14ac:dyDescent="0.35">
      <c r="A681" s="15">
        <v>44310</v>
      </c>
      <c r="B681" s="16" t="s">
        <v>18</v>
      </c>
      <c r="C681" s="16" t="s">
        <v>114</v>
      </c>
      <c r="D681" s="16" t="s">
        <v>5</v>
      </c>
      <c r="E681" s="16" t="s">
        <v>57</v>
      </c>
      <c r="F681" s="16" t="s">
        <v>4</v>
      </c>
      <c r="G681" s="16" t="s">
        <v>52</v>
      </c>
      <c r="H681" s="16">
        <v>2</v>
      </c>
      <c r="I681" s="16">
        <v>1</v>
      </c>
      <c r="J681" s="16" t="s">
        <v>117</v>
      </c>
      <c r="K681" s="16" t="s">
        <v>120</v>
      </c>
      <c r="L681" s="16" t="s">
        <v>11</v>
      </c>
      <c r="M681" s="16">
        <v>1</v>
      </c>
      <c r="N681" s="16" t="s">
        <v>11</v>
      </c>
      <c r="O681" s="17" t="s">
        <v>34</v>
      </c>
      <c r="R681" t="str">
        <f t="shared" si="61"/>
        <v>Budaors Challenger CupGroup StageKonrad NowickiZsolt Lazar</v>
      </c>
      <c r="V681">
        <f t="shared" si="62"/>
        <v>1</v>
      </c>
      <c r="X681">
        <f t="shared" si="63"/>
        <v>1</v>
      </c>
      <c r="Y681">
        <f t="shared" si="60"/>
        <v>0</v>
      </c>
      <c r="AA681">
        <f t="shared" si="64"/>
        <v>0</v>
      </c>
      <c r="AB681">
        <f t="shared" si="65"/>
        <v>0</v>
      </c>
    </row>
    <row r="682" spans="1:28" x14ac:dyDescent="0.35">
      <c r="A682" s="15">
        <v>44310</v>
      </c>
      <c r="B682" s="16" t="s">
        <v>18</v>
      </c>
      <c r="C682" s="16" t="s">
        <v>114</v>
      </c>
      <c r="D682" s="16" t="s">
        <v>5</v>
      </c>
      <c r="E682" s="16" t="s">
        <v>57</v>
      </c>
      <c r="F682" s="16" t="s">
        <v>4</v>
      </c>
      <c r="G682" s="16" t="s">
        <v>52</v>
      </c>
      <c r="H682" s="16">
        <v>2</v>
      </c>
      <c r="I682" s="16">
        <v>2</v>
      </c>
      <c r="J682" s="16" t="s">
        <v>117</v>
      </c>
      <c r="K682" s="16" t="s">
        <v>120</v>
      </c>
      <c r="L682" s="16" t="s">
        <v>11</v>
      </c>
      <c r="M682" s="16">
        <v>1</v>
      </c>
      <c r="N682" s="16" t="s">
        <v>11</v>
      </c>
      <c r="O682" s="17" t="s">
        <v>34</v>
      </c>
      <c r="R682" t="str">
        <f t="shared" si="61"/>
        <v>Budaors Challenger CupGroup StageKonrad NowickiZsolt Lazar</v>
      </c>
      <c r="V682">
        <f t="shared" si="62"/>
        <v>1</v>
      </c>
      <c r="X682">
        <f t="shared" si="63"/>
        <v>1</v>
      </c>
      <c r="Y682">
        <f t="shared" si="60"/>
        <v>0</v>
      </c>
      <c r="AA682">
        <f t="shared" si="64"/>
        <v>0</v>
      </c>
      <c r="AB682">
        <f t="shared" si="65"/>
        <v>0</v>
      </c>
    </row>
    <row r="683" spans="1:28" x14ac:dyDescent="0.35">
      <c r="A683" s="15">
        <v>44310</v>
      </c>
      <c r="B683" s="16" t="s">
        <v>18</v>
      </c>
      <c r="C683" s="16" t="s">
        <v>114</v>
      </c>
      <c r="D683" s="16" t="s">
        <v>5</v>
      </c>
      <c r="E683" s="16" t="s">
        <v>57</v>
      </c>
      <c r="F683" s="16" t="s">
        <v>4</v>
      </c>
      <c r="G683" s="16" t="s">
        <v>52</v>
      </c>
      <c r="H683" s="16">
        <v>2</v>
      </c>
      <c r="I683" s="16">
        <v>3</v>
      </c>
      <c r="J683" s="16" t="s">
        <v>117</v>
      </c>
      <c r="K683" s="16" t="s">
        <v>120</v>
      </c>
      <c r="L683" s="16" t="s">
        <v>11</v>
      </c>
      <c r="M683" s="16">
        <v>2</v>
      </c>
      <c r="N683" s="16" t="s">
        <v>12</v>
      </c>
      <c r="O683" s="17" t="s">
        <v>34</v>
      </c>
      <c r="R683" t="str">
        <f t="shared" si="61"/>
        <v>Budaors Challenger CupGroup StageKonrad NowickiZsolt Lazar</v>
      </c>
      <c r="V683">
        <f t="shared" si="62"/>
        <v>0</v>
      </c>
      <c r="X683">
        <f t="shared" si="63"/>
        <v>0</v>
      </c>
      <c r="Y683">
        <f t="shared" si="60"/>
        <v>0</v>
      </c>
      <c r="AA683">
        <f t="shared" si="64"/>
        <v>0</v>
      </c>
      <c r="AB683">
        <f t="shared" si="65"/>
        <v>1</v>
      </c>
    </row>
    <row r="684" spans="1:28" x14ac:dyDescent="0.35">
      <c r="A684" s="15">
        <v>44310</v>
      </c>
      <c r="B684" s="16" t="s">
        <v>18</v>
      </c>
      <c r="C684" s="16" t="s">
        <v>114</v>
      </c>
      <c r="D684" s="16" t="s">
        <v>5</v>
      </c>
      <c r="E684" s="16" t="s">
        <v>57</v>
      </c>
      <c r="F684" s="16" t="s">
        <v>4</v>
      </c>
      <c r="G684" s="16" t="s">
        <v>52</v>
      </c>
      <c r="H684" s="16">
        <v>2</v>
      </c>
      <c r="I684" s="16">
        <v>4</v>
      </c>
      <c r="J684" s="16" t="s">
        <v>117</v>
      </c>
      <c r="K684" s="16" t="s">
        <v>120</v>
      </c>
      <c r="L684" s="16" t="s">
        <v>11</v>
      </c>
      <c r="M684" s="16">
        <v>1</v>
      </c>
      <c r="N684" s="16" t="s">
        <v>12</v>
      </c>
      <c r="O684" s="17" t="s">
        <v>33</v>
      </c>
      <c r="R684" t="str">
        <f t="shared" si="61"/>
        <v>Budaors Challenger CupGroup StageKonrad NowickiZsolt Lazar</v>
      </c>
      <c r="V684">
        <f t="shared" si="62"/>
        <v>0</v>
      </c>
      <c r="X684">
        <f t="shared" si="63"/>
        <v>0</v>
      </c>
      <c r="Y684">
        <f t="shared" si="60"/>
        <v>1</v>
      </c>
      <c r="AA684">
        <f t="shared" si="64"/>
        <v>0</v>
      </c>
      <c r="AB684">
        <f t="shared" si="65"/>
        <v>0</v>
      </c>
    </row>
    <row r="685" spans="1:28" x14ac:dyDescent="0.35">
      <c r="A685" s="15">
        <v>44310</v>
      </c>
      <c r="B685" s="16" t="s">
        <v>18</v>
      </c>
      <c r="C685" s="16" t="s">
        <v>114</v>
      </c>
      <c r="D685" s="16" t="s">
        <v>5</v>
      </c>
      <c r="E685" s="16" t="s">
        <v>57</v>
      </c>
      <c r="F685" s="16" t="s">
        <v>4</v>
      </c>
      <c r="G685" s="16" t="s">
        <v>52</v>
      </c>
      <c r="H685" s="16">
        <v>2</v>
      </c>
      <c r="I685" s="16">
        <v>5</v>
      </c>
      <c r="J685" s="16" t="s">
        <v>117</v>
      </c>
      <c r="K685" s="16" t="s">
        <v>120</v>
      </c>
      <c r="L685" s="16" t="s">
        <v>12</v>
      </c>
      <c r="M685" s="16">
        <v>1</v>
      </c>
      <c r="N685" s="16" t="s">
        <v>12</v>
      </c>
      <c r="O685" s="17" t="s">
        <v>35</v>
      </c>
      <c r="R685" t="str">
        <f t="shared" si="61"/>
        <v>Budaors Challenger CupGroup StageKonrad NowickiZsolt Lazar</v>
      </c>
      <c r="V685">
        <f t="shared" si="62"/>
        <v>1</v>
      </c>
      <c r="X685">
        <f t="shared" si="63"/>
        <v>1</v>
      </c>
      <c r="Y685">
        <f t="shared" si="60"/>
        <v>0</v>
      </c>
      <c r="AA685">
        <f t="shared" si="64"/>
        <v>0</v>
      </c>
      <c r="AB685">
        <f t="shared" si="65"/>
        <v>0</v>
      </c>
    </row>
    <row r="686" spans="1:28" x14ac:dyDescent="0.35">
      <c r="A686" s="15">
        <v>44310</v>
      </c>
      <c r="B686" s="16" t="s">
        <v>18</v>
      </c>
      <c r="C686" s="16" t="s">
        <v>114</v>
      </c>
      <c r="D686" s="16" t="s">
        <v>5</v>
      </c>
      <c r="E686" s="16" t="s">
        <v>57</v>
      </c>
      <c r="F686" s="16" t="s">
        <v>4</v>
      </c>
      <c r="G686" s="16" t="s">
        <v>52</v>
      </c>
      <c r="H686" s="16">
        <v>2</v>
      </c>
      <c r="I686" s="16">
        <v>6</v>
      </c>
      <c r="J686" s="16" t="s">
        <v>117</v>
      </c>
      <c r="K686" s="16" t="s">
        <v>120</v>
      </c>
      <c r="L686" s="16" t="s">
        <v>12</v>
      </c>
      <c r="M686" s="16">
        <v>1</v>
      </c>
      <c r="N686" s="16" t="s">
        <v>12</v>
      </c>
      <c r="O686" s="17" t="s">
        <v>33</v>
      </c>
      <c r="R686" t="str">
        <f t="shared" si="61"/>
        <v>Budaors Challenger CupGroup StageKonrad NowickiZsolt Lazar</v>
      </c>
      <c r="V686">
        <f t="shared" si="62"/>
        <v>1</v>
      </c>
      <c r="X686">
        <f t="shared" si="63"/>
        <v>1</v>
      </c>
      <c r="Y686">
        <f t="shared" si="60"/>
        <v>0</v>
      </c>
      <c r="AA686">
        <f t="shared" si="64"/>
        <v>0</v>
      </c>
      <c r="AB686">
        <f t="shared" si="65"/>
        <v>0</v>
      </c>
    </row>
    <row r="687" spans="1:28" x14ac:dyDescent="0.35">
      <c r="A687" s="15">
        <v>44310</v>
      </c>
      <c r="B687" s="16" t="s">
        <v>18</v>
      </c>
      <c r="C687" s="16" t="s">
        <v>114</v>
      </c>
      <c r="D687" s="16" t="s">
        <v>5</v>
      </c>
      <c r="E687" s="16" t="s">
        <v>57</v>
      </c>
      <c r="F687" s="16" t="s">
        <v>4</v>
      </c>
      <c r="G687" s="16" t="s">
        <v>52</v>
      </c>
      <c r="H687" s="16">
        <v>2</v>
      </c>
      <c r="I687" s="16">
        <v>7</v>
      </c>
      <c r="J687" s="16" t="s">
        <v>117</v>
      </c>
      <c r="K687" s="16" t="s">
        <v>120</v>
      </c>
      <c r="L687" s="16" t="s">
        <v>12</v>
      </c>
      <c r="M687" s="16">
        <v>1</v>
      </c>
      <c r="N687" s="16" t="s">
        <v>12</v>
      </c>
      <c r="O687" s="17" t="s">
        <v>33</v>
      </c>
      <c r="R687" t="str">
        <f t="shared" si="61"/>
        <v>Budaors Challenger CupGroup StageKonrad NowickiZsolt Lazar</v>
      </c>
      <c r="V687">
        <f t="shared" si="62"/>
        <v>1</v>
      </c>
      <c r="X687">
        <f t="shared" si="63"/>
        <v>1</v>
      </c>
      <c r="Y687">
        <f t="shared" si="60"/>
        <v>0</v>
      </c>
      <c r="AA687">
        <f t="shared" si="64"/>
        <v>0</v>
      </c>
      <c r="AB687">
        <f t="shared" si="65"/>
        <v>0</v>
      </c>
    </row>
    <row r="688" spans="1:28" x14ac:dyDescent="0.35">
      <c r="A688" s="15">
        <v>44310</v>
      </c>
      <c r="B688" s="16" t="s">
        <v>18</v>
      </c>
      <c r="C688" s="16" t="s">
        <v>114</v>
      </c>
      <c r="D688" s="16" t="s">
        <v>5</v>
      </c>
      <c r="E688" s="16" t="s">
        <v>57</v>
      </c>
      <c r="F688" s="16" t="s">
        <v>4</v>
      </c>
      <c r="G688" s="16" t="s">
        <v>52</v>
      </c>
      <c r="H688" s="16">
        <v>2</v>
      </c>
      <c r="I688" s="16">
        <v>8</v>
      </c>
      <c r="J688" s="16" t="s">
        <v>117</v>
      </c>
      <c r="K688" s="16" t="s">
        <v>120</v>
      </c>
      <c r="L688" s="16" t="s">
        <v>12</v>
      </c>
      <c r="M688" s="16">
        <v>2</v>
      </c>
      <c r="N688" s="16" t="s">
        <v>11</v>
      </c>
      <c r="O688" s="17" t="s">
        <v>33</v>
      </c>
      <c r="R688" t="str">
        <f t="shared" si="61"/>
        <v>Budaors Challenger CupGroup StageKonrad NowickiZsolt Lazar</v>
      </c>
      <c r="V688">
        <f t="shared" si="62"/>
        <v>0</v>
      </c>
      <c r="X688">
        <f t="shared" si="63"/>
        <v>0</v>
      </c>
      <c r="Y688">
        <f t="shared" si="60"/>
        <v>0</v>
      </c>
      <c r="AA688">
        <f t="shared" si="64"/>
        <v>0</v>
      </c>
      <c r="AB688">
        <f t="shared" si="65"/>
        <v>1</v>
      </c>
    </row>
    <row r="689" spans="1:28" x14ac:dyDescent="0.35">
      <c r="A689" s="15">
        <v>44310</v>
      </c>
      <c r="B689" s="16" t="s">
        <v>18</v>
      </c>
      <c r="C689" s="16" t="s">
        <v>114</v>
      </c>
      <c r="D689" s="16" t="s">
        <v>5</v>
      </c>
      <c r="E689" s="16" t="s">
        <v>57</v>
      </c>
      <c r="F689" s="16" t="s">
        <v>4</v>
      </c>
      <c r="G689" s="16" t="s">
        <v>52</v>
      </c>
      <c r="H689" s="16">
        <v>2</v>
      </c>
      <c r="I689" s="16">
        <v>9</v>
      </c>
      <c r="J689" s="16" t="s">
        <v>117</v>
      </c>
      <c r="K689" s="16" t="s">
        <v>120</v>
      </c>
      <c r="L689" s="16" t="s">
        <v>11</v>
      </c>
      <c r="M689" s="16">
        <v>2</v>
      </c>
      <c r="N689" s="16" t="s">
        <v>12</v>
      </c>
      <c r="O689" s="17" t="s">
        <v>35</v>
      </c>
      <c r="R689" t="str">
        <f t="shared" si="61"/>
        <v>Budaors Challenger CupGroup StageKonrad NowickiZsolt Lazar</v>
      </c>
      <c r="V689">
        <f t="shared" si="62"/>
        <v>0</v>
      </c>
      <c r="X689">
        <f t="shared" si="63"/>
        <v>0</v>
      </c>
      <c r="Y689">
        <f t="shared" si="60"/>
        <v>0</v>
      </c>
      <c r="AA689">
        <f t="shared" si="64"/>
        <v>0</v>
      </c>
      <c r="AB689">
        <f t="shared" si="65"/>
        <v>1</v>
      </c>
    </row>
    <row r="690" spans="1:28" x14ac:dyDescent="0.35">
      <c r="A690" s="15">
        <v>44310</v>
      </c>
      <c r="B690" s="16" t="s">
        <v>18</v>
      </c>
      <c r="C690" s="16" t="s">
        <v>114</v>
      </c>
      <c r="D690" s="16" t="s">
        <v>5</v>
      </c>
      <c r="E690" s="16" t="s">
        <v>57</v>
      </c>
      <c r="F690" s="16" t="s">
        <v>4</v>
      </c>
      <c r="G690" s="16" t="s">
        <v>52</v>
      </c>
      <c r="H690" s="16">
        <v>2</v>
      </c>
      <c r="I690" s="16">
        <v>10</v>
      </c>
      <c r="J690" s="16" t="s">
        <v>117</v>
      </c>
      <c r="K690" s="16" t="s">
        <v>120</v>
      </c>
      <c r="L690" s="16" t="s">
        <v>11</v>
      </c>
      <c r="M690" s="16">
        <v>2</v>
      </c>
      <c r="N690" s="16" t="s">
        <v>11</v>
      </c>
      <c r="O690" s="17" t="s">
        <v>34</v>
      </c>
      <c r="R690" t="str">
        <f t="shared" si="61"/>
        <v>Budaors Challenger CupGroup StageKonrad NowickiZsolt Lazar</v>
      </c>
      <c r="V690">
        <f t="shared" si="62"/>
        <v>1</v>
      </c>
      <c r="X690">
        <f t="shared" si="63"/>
        <v>0</v>
      </c>
      <c r="Y690">
        <f t="shared" si="60"/>
        <v>0</v>
      </c>
      <c r="AA690">
        <f t="shared" si="64"/>
        <v>1</v>
      </c>
      <c r="AB690">
        <f t="shared" si="65"/>
        <v>0</v>
      </c>
    </row>
    <row r="691" spans="1:28" x14ac:dyDescent="0.35">
      <c r="A691" s="15">
        <v>44310</v>
      </c>
      <c r="B691" s="16" t="s">
        <v>18</v>
      </c>
      <c r="C691" s="16" t="s">
        <v>114</v>
      </c>
      <c r="D691" s="16" t="s">
        <v>5</v>
      </c>
      <c r="E691" s="16" t="s">
        <v>57</v>
      </c>
      <c r="F691" s="16" t="s">
        <v>4</v>
      </c>
      <c r="G691" s="16" t="s">
        <v>52</v>
      </c>
      <c r="H691" s="16">
        <v>2</v>
      </c>
      <c r="I691" s="16">
        <v>11</v>
      </c>
      <c r="J691" s="16" t="s">
        <v>117</v>
      </c>
      <c r="K691" s="16" t="s">
        <v>120</v>
      </c>
      <c r="L691" s="16" t="s">
        <v>11</v>
      </c>
      <c r="M691" s="16">
        <v>2</v>
      </c>
      <c r="N691" s="16" t="s">
        <v>11</v>
      </c>
      <c r="O691" s="17" t="s">
        <v>35</v>
      </c>
      <c r="R691" t="str">
        <f t="shared" si="61"/>
        <v>Budaors Challenger CupGroup StageKonrad NowickiZsolt Lazar</v>
      </c>
      <c r="V691">
        <f t="shared" si="62"/>
        <v>1</v>
      </c>
      <c r="X691">
        <f t="shared" si="63"/>
        <v>0</v>
      </c>
      <c r="Y691">
        <f t="shared" si="60"/>
        <v>0</v>
      </c>
      <c r="AA691">
        <f t="shared" si="64"/>
        <v>1</v>
      </c>
      <c r="AB691">
        <f t="shared" si="65"/>
        <v>0</v>
      </c>
    </row>
    <row r="692" spans="1:28" x14ac:dyDescent="0.35">
      <c r="A692" s="15">
        <v>44310</v>
      </c>
      <c r="B692" s="16" t="s">
        <v>18</v>
      </c>
      <c r="C692" s="16" t="s">
        <v>114</v>
      </c>
      <c r="D692" s="16" t="s">
        <v>5</v>
      </c>
      <c r="E692" s="16" t="s">
        <v>57</v>
      </c>
      <c r="F692" s="16" t="s">
        <v>4</v>
      </c>
      <c r="G692" s="16" t="s">
        <v>52</v>
      </c>
      <c r="H692" s="16">
        <v>2</v>
      </c>
      <c r="I692" s="16">
        <v>12</v>
      </c>
      <c r="J692" s="16" t="s">
        <v>117</v>
      </c>
      <c r="K692" s="16" t="s">
        <v>120</v>
      </c>
      <c r="L692" s="16" t="s">
        <v>11</v>
      </c>
      <c r="M692" s="16">
        <v>2</v>
      </c>
      <c r="N692" s="16" t="s">
        <v>12</v>
      </c>
      <c r="O692" s="17" t="s">
        <v>33</v>
      </c>
      <c r="R692" t="str">
        <f t="shared" si="61"/>
        <v>Budaors Challenger CupGroup StageKonrad NowickiZsolt Lazar</v>
      </c>
      <c r="V692">
        <f t="shared" si="62"/>
        <v>0</v>
      </c>
      <c r="X692">
        <f t="shared" si="63"/>
        <v>0</v>
      </c>
      <c r="Y692">
        <f t="shared" si="60"/>
        <v>0</v>
      </c>
      <c r="AA692">
        <f t="shared" si="64"/>
        <v>0</v>
      </c>
      <c r="AB692">
        <f t="shared" si="65"/>
        <v>1</v>
      </c>
    </row>
    <row r="693" spans="1:28" x14ac:dyDescent="0.35">
      <c r="A693" s="15">
        <v>44310</v>
      </c>
      <c r="B693" s="16" t="s">
        <v>18</v>
      </c>
      <c r="C693" s="16" t="s">
        <v>114</v>
      </c>
      <c r="D693" s="16" t="s">
        <v>5</v>
      </c>
      <c r="E693" s="16" t="s">
        <v>57</v>
      </c>
      <c r="F693" s="16" t="s">
        <v>4</v>
      </c>
      <c r="G693" s="16" t="s">
        <v>52</v>
      </c>
      <c r="H693" s="16">
        <v>2</v>
      </c>
      <c r="I693" s="16">
        <v>13</v>
      </c>
      <c r="J693" s="16" t="s">
        <v>117</v>
      </c>
      <c r="K693" s="16" t="s">
        <v>120</v>
      </c>
      <c r="L693" s="16" t="s">
        <v>12</v>
      </c>
      <c r="M693" s="16">
        <v>1</v>
      </c>
      <c r="N693" s="16" t="s">
        <v>11</v>
      </c>
      <c r="O693" s="17" t="s">
        <v>33</v>
      </c>
      <c r="R693" t="str">
        <f t="shared" si="61"/>
        <v>Budaors Challenger CupGroup StageKonrad NowickiZsolt Lazar</v>
      </c>
      <c r="V693">
        <f t="shared" si="62"/>
        <v>0</v>
      </c>
      <c r="X693">
        <f t="shared" si="63"/>
        <v>0</v>
      </c>
      <c r="Y693">
        <f t="shared" si="60"/>
        <v>1</v>
      </c>
      <c r="AA693">
        <f t="shared" si="64"/>
        <v>0</v>
      </c>
      <c r="AB693">
        <f t="shared" si="65"/>
        <v>0</v>
      </c>
    </row>
    <row r="694" spans="1:28" x14ac:dyDescent="0.35">
      <c r="A694" s="15">
        <v>44310</v>
      </c>
      <c r="B694" s="16" t="s">
        <v>18</v>
      </c>
      <c r="C694" s="16" t="s">
        <v>114</v>
      </c>
      <c r="D694" s="16" t="s">
        <v>5</v>
      </c>
      <c r="E694" s="16" t="s">
        <v>57</v>
      </c>
      <c r="F694" s="16" t="s">
        <v>4</v>
      </c>
      <c r="G694" s="16" t="s">
        <v>52</v>
      </c>
      <c r="H694" s="16">
        <v>2</v>
      </c>
      <c r="I694" s="16">
        <v>14</v>
      </c>
      <c r="J694" s="16" t="s">
        <v>117</v>
      </c>
      <c r="K694" s="16" t="s">
        <v>120</v>
      </c>
      <c r="L694" s="16" t="s">
        <v>12</v>
      </c>
      <c r="M694" s="16">
        <v>2</v>
      </c>
      <c r="N694" s="16" t="s">
        <v>11</v>
      </c>
      <c r="O694" s="17" t="s">
        <v>34</v>
      </c>
      <c r="R694" t="str">
        <f t="shared" si="61"/>
        <v>Budaors Challenger CupGroup StageKonrad NowickiZsolt Lazar</v>
      </c>
      <c r="V694">
        <f t="shared" si="62"/>
        <v>0</v>
      </c>
      <c r="X694">
        <f t="shared" si="63"/>
        <v>0</v>
      </c>
      <c r="Y694">
        <f t="shared" si="60"/>
        <v>0</v>
      </c>
      <c r="AA694">
        <f t="shared" si="64"/>
        <v>0</v>
      </c>
      <c r="AB694">
        <f t="shared" si="65"/>
        <v>1</v>
      </c>
    </row>
    <row r="695" spans="1:28" x14ac:dyDescent="0.35">
      <c r="A695" s="15">
        <v>44310</v>
      </c>
      <c r="B695" s="16" t="s">
        <v>18</v>
      </c>
      <c r="C695" s="16" t="s">
        <v>114</v>
      </c>
      <c r="D695" s="16" t="s">
        <v>5</v>
      </c>
      <c r="E695" s="16" t="s">
        <v>57</v>
      </c>
      <c r="F695" s="16" t="s">
        <v>4</v>
      </c>
      <c r="G695" s="16" t="s">
        <v>52</v>
      </c>
      <c r="H695" s="16">
        <v>2</v>
      </c>
      <c r="I695" s="16">
        <v>15</v>
      </c>
      <c r="J695" s="16" t="s">
        <v>117</v>
      </c>
      <c r="K695" s="16" t="s">
        <v>120</v>
      </c>
      <c r="L695" s="16" t="s">
        <v>12</v>
      </c>
      <c r="M695" s="16">
        <v>2</v>
      </c>
      <c r="N695" s="16" t="s">
        <v>40</v>
      </c>
      <c r="O695" s="17" t="s">
        <v>40</v>
      </c>
      <c r="R695" t="str">
        <f t="shared" si="61"/>
        <v>Budaors Challenger CupGroup StageKonrad NowickiZsolt Lazar</v>
      </c>
      <c r="V695">
        <f t="shared" si="62"/>
        <v>0</v>
      </c>
      <c r="X695">
        <f t="shared" si="63"/>
        <v>0</v>
      </c>
      <c r="Y695">
        <f t="shared" si="60"/>
        <v>0</v>
      </c>
      <c r="AA695">
        <f t="shared" si="64"/>
        <v>0</v>
      </c>
      <c r="AB695">
        <f t="shared" si="65"/>
        <v>0</v>
      </c>
    </row>
    <row r="696" spans="1:28" x14ac:dyDescent="0.35">
      <c r="A696" s="15">
        <v>44310</v>
      </c>
      <c r="B696" s="16" t="s">
        <v>18</v>
      </c>
      <c r="C696" s="16" t="s">
        <v>114</v>
      </c>
      <c r="D696" s="16" t="s">
        <v>5</v>
      </c>
      <c r="E696" s="16" t="s">
        <v>57</v>
      </c>
      <c r="F696" s="16" t="s">
        <v>4</v>
      </c>
      <c r="G696" s="16" t="s">
        <v>52</v>
      </c>
      <c r="H696" s="16">
        <v>2</v>
      </c>
      <c r="I696" s="16">
        <v>16</v>
      </c>
      <c r="J696" s="16" t="s">
        <v>117</v>
      </c>
      <c r="K696" s="16" t="s">
        <v>120</v>
      </c>
      <c r="L696" s="16" t="s">
        <v>12</v>
      </c>
      <c r="M696" s="16">
        <v>2</v>
      </c>
      <c r="N696" s="16" t="s">
        <v>11</v>
      </c>
      <c r="O696" s="17" t="s">
        <v>34</v>
      </c>
      <c r="R696" t="str">
        <f t="shared" si="61"/>
        <v>Budaors Challenger CupGroup StageKonrad NowickiZsolt Lazar</v>
      </c>
      <c r="V696">
        <f t="shared" si="62"/>
        <v>0</v>
      </c>
      <c r="X696">
        <f t="shared" si="63"/>
        <v>0</v>
      </c>
      <c r="Y696">
        <f t="shared" si="60"/>
        <v>0</v>
      </c>
      <c r="AA696">
        <f t="shared" si="64"/>
        <v>0</v>
      </c>
      <c r="AB696">
        <f t="shared" si="65"/>
        <v>1</v>
      </c>
    </row>
    <row r="697" spans="1:28" x14ac:dyDescent="0.35">
      <c r="A697" s="15">
        <v>44310</v>
      </c>
      <c r="B697" s="16" t="s">
        <v>18</v>
      </c>
      <c r="C697" s="16" t="s">
        <v>114</v>
      </c>
      <c r="D697" s="16" t="s">
        <v>5</v>
      </c>
      <c r="E697" s="16" t="s">
        <v>57</v>
      </c>
      <c r="F697" s="16" t="s">
        <v>4</v>
      </c>
      <c r="G697" s="16" t="s">
        <v>52</v>
      </c>
      <c r="H697" s="16">
        <v>2</v>
      </c>
      <c r="I697" s="16">
        <v>17</v>
      </c>
      <c r="J697" s="16" t="s">
        <v>117</v>
      </c>
      <c r="K697" s="16" t="s">
        <v>120</v>
      </c>
      <c r="L697" s="16" t="s">
        <v>12</v>
      </c>
      <c r="M697" s="16">
        <v>1</v>
      </c>
      <c r="N697" s="16" t="s">
        <v>12</v>
      </c>
      <c r="O697" s="17" t="s">
        <v>34</v>
      </c>
      <c r="R697" t="str">
        <f t="shared" si="61"/>
        <v>Budaors Challenger CupGroup StageKonrad NowickiZsolt Lazar</v>
      </c>
      <c r="V697">
        <f t="shared" si="62"/>
        <v>1</v>
      </c>
      <c r="X697">
        <f t="shared" si="63"/>
        <v>1</v>
      </c>
      <c r="Y697">
        <f t="shared" si="60"/>
        <v>0</v>
      </c>
      <c r="AA697">
        <f t="shared" si="64"/>
        <v>0</v>
      </c>
      <c r="AB697">
        <f t="shared" si="65"/>
        <v>0</v>
      </c>
    </row>
    <row r="698" spans="1:28" x14ac:dyDescent="0.35">
      <c r="A698" s="15">
        <v>44310</v>
      </c>
      <c r="B698" s="16" t="s">
        <v>18</v>
      </c>
      <c r="C698" s="16" t="s">
        <v>114</v>
      </c>
      <c r="D698" s="16" t="s">
        <v>5</v>
      </c>
      <c r="E698" s="16" t="s">
        <v>57</v>
      </c>
      <c r="F698" s="16" t="s">
        <v>4</v>
      </c>
      <c r="G698" s="16" t="s">
        <v>52</v>
      </c>
      <c r="H698" s="16">
        <v>2</v>
      </c>
      <c r="I698" s="16">
        <v>18</v>
      </c>
      <c r="J698" s="16" t="s">
        <v>117</v>
      </c>
      <c r="K698" s="16" t="s">
        <v>120</v>
      </c>
      <c r="L698" s="16" t="s">
        <v>11</v>
      </c>
      <c r="M698" s="16">
        <v>1</v>
      </c>
      <c r="N698" s="16" t="s">
        <v>11</v>
      </c>
      <c r="O698" s="17" t="s">
        <v>33</v>
      </c>
      <c r="R698" t="str">
        <f t="shared" si="61"/>
        <v>Budaors Challenger CupGroup StageKonrad NowickiZsolt Lazar</v>
      </c>
      <c r="V698">
        <f t="shared" si="62"/>
        <v>1</v>
      </c>
      <c r="X698">
        <f t="shared" si="63"/>
        <v>1</v>
      </c>
      <c r="Y698">
        <f t="shared" si="60"/>
        <v>0</v>
      </c>
      <c r="AA698">
        <f t="shared" si="64"/>
        <v>0</v>
      </c>
      <c r="AB698">
        <f t="shared" si="65"/>
        <v>0</v>
      </c>
    </row>
    <row r="699" spans="1:28" x14ac:dyDescent="0.35">
      <c r="A699" s="15">
        <v>44310</v>
      </c>
      <c r="B699" s="16" t="s">
        <v>18</v>
      </c>
      <c r="C699" s="16" t="s">
        <v>114</v>
      </c>
      <c r="D699" s="16" t="s">
        <v>5</v>
      </c>
      <c r="E699" s="16" t="s">
        <v>57</v>
      </c>
      <c r="F699" s="16" t="s">
        <v>4</v>
      </c>
      <c r="G699" s="16" t="s">
        <v>52</v>
      </c>
      <c r="H699" s="16">
        <v>2</v>
      </c>
      <c r="I699" s="16">
        <v>19</v>
      </c>
      <c r="J699" s="16" t="s">
        <v>117</v>
      </c>
      <c r="K699" s="16" t="s">
        <v>120</v>
      </c>
      <c r="L699" s="16" t="s">
        <v>11</v>
      </c>
      <c r="M699" s="16">
        <v>2</v>
      </c>
      <c r="N699" s="16" t="s">
        <v>12</v>
      </c>
      <c r="O699" s="17" t="s">
        <v>35</v>
      </c>
      <c r="R699" t="str">
        <f t="shared" si="61"/>
        <v>Budaors Challenger CupGroup StageKonrad NowickiZsolt Lazar</v>
      </c>
      <c r="V699">
        <f t="shared" si="62"/>
        <v>0</v>
      </c>
      <c r="X699">
        <f t="shared" si="63"/>
        <v>0</v>
      </c>
      <c r="Y699">
        <f t="shared" si="60"/>
        <v>0</v>
      </c>
      <c r="AA699">
        <f t="shared" si="64"/>
        <v>0</v>
      </c>
      <c r="AB699">
        <f t="shared" si="65"/>
        <v>1</v>
      </c>
    </row>
    <row r="700" spans="1:28" x14ac:dyDescent="0.35">
      <c r="A700" s="15">
        <v>44310</v>
      </c>
      <c r="B700" s="16" t="s">
        <v>18</v>
      </c>
      <c r="C700" s="16" t="s">
        <v>114</v>
      </c>
      <c r="D700" s="16" t="s">
        <v>5</v>
      </c>
      <c r="E700" s="16" t="s">
        <v>57</v>
      </c>
      <c r="F700" s="16" t="s">
        <v>4</v>
      </c>
      <c r="G700" s="16" t="s">
        <v>52</v>
      </c>
      <c r="H700" s="16">
        <v>2</v>
      </c>
      <c r="I700" s="16">
        <v>20</v>
      </c>
      <c r="J700" s="16" t="s">
        <v>117</v>
      </c>
      <c r="K700" s="16" t="s">
        <v>120</v>
      </c>
      <c r="L700" s="16" t="s">
        <v>11</v>
      </c>
      <c r="M700" s="16">
        <v>2</v>
      </c>
      <c r="N700" s="16" t="s">
        <v>12</v>
      </c>
      <c r="O700" s="17" t="s">
        <v>35</v>
      </c>
      <c r="R700" t="str">
        <f t="shared" si="61"/>
        <v>Budaors Challenger CupGroup StageKonrad NowickiZsolt Lazar</v>
      </c>
      <c r="V700">
        <f t="shared" si="62"/>
        <v>0</v>
      </c>
      <c r="X700">
        <f t="shared" si="63"/>
        <v>0</v>
      </c>
      <c r="Y700">
        <f t="shared" si="60"/>
        <v>0</v>
      </c>
      <c r="AA700">
        <f t="shared" si="64"/>
        <v>0</v>
      </c>
      <c r="AB700">
        <f t="shared" si="65"/>
        <v>1</v>
      </c>
    </row>
    <row r="701" spans="1:28" x14ac:dyDescent="0.35">
      <c r="A701" s="15">
        <v>44310</v>
      </c>
      <c r="B701" s="16" t="s">
        <v>18</v>
      </c>
      <c r="C701" s="16" t="s">
        <v>114</v>
      </c>
      <c r="D701" s="16" t="s">
        <v>5</v>
      </c>
      <c r="E701" s="16" t="s">
        <v>57</v>
      </c>
      <c r="F701" s="16" t="s">
        <v>4</v>
      </c>
      <c r="G701" s="16" t="s">
        <v>52</v>
      </c>
      <c r="H701" s="16">
        <v>2</v>
      </c>
      <c r="I701" s="16">
        <v>21</v>
      </c>
      <c r="J701" s="16" t="s">
        <v>117</v>
      </c>
      <c r="K701" s="16" t="s">
        <v>120</v>
      </c>
      <c r="L701" s="16" t="s">
        <v>11</v>
      </c>
      <c r="M701" s="16">
        <v>2</v>
      </c>
      <c r="N701" s="16" t="s">
        <v>11</v>
      </c>
      <c r="O701" s="17" t="s">
        <v>34</v>
      </c>
      <c r="R701" t="str">
        <f t="shared" si="61"/>
        <v>Budaors Challenger CupGroup StageKonrad NowickiZsolt Lazar</v>
      </c>
      <c r="V701">
        <f t="shared" si="62"/>
        <v>1</v>
      </c>
      <c r="X701">
        <f t="shared" si="63"/>
        <v>0</v>
      </c>
      <c r="Y701">
        <f t="shared" si="60"/>
        <v>0</v>
      </c>
      <c r="AA701">
        <f t="shared" si="64"/>
        <v>1</v>
      </c>
      <c r="AB701">
        <f t="shared" si="65"/>
        <v>0</v>
      </c>
    </row>
    <row r="702" spans="1:28" x14ac:dyDescent="0.35">
      <c r="A702" s="15">
        <v>44310</v>
      </c>
      <c r="B702" s="16" t="s">
        <v>18</v>
      </c>
      <c r="C702" s="16" t="s">
        <v>114</v>
      </c>
      <c r="D702" s="16" t="s">
        <v>5</v>
      </c>
      <c r="E702" s="16" t="s">
        <v>57</v>
      </c>
      <c r="F702" s="16" t="s">
        <v>4</v>
      </c>
      <c r="G702" s="16" t="s">
        <v>52</v>
      </c>
      <c r="H702" s="16">
        <v>2</v>
      </c>
      <c r="I702" s="16">
        <v>22</v>
      </c>
      <c r="J702" s="16" t="s">
        <v>117</v>
      </c>
      <c r="K702" s="16" t="s">
        <v>120</v>
      </c>
      <c r="L702" s="16" t="s">
        <v>12</v>
      </c>
      <c r="M702" s="16">
        <v>2</v>
      </c>
      <c r="N702" s="16" t="s">
        <v>11</v>
      </c>
      <c r="O702" s="17" t="s">
        <v>35</v>
      </c>
      <c r="R702" t="str">
        <f t="shared" si="61"/>
        <v>Budaors Challenger CupGroup StageKonrad NowickiZsolt Lazar</v>
      </c>
      <c r="V702">
        <f t="shared" si="62"/>
        <v>0</v>
      </c>
      <c r="X702">
        <f t="shared" si="63"/>
        <v>0</v>
      </c>
      <c r="Y702">
        <f t="shared" si="60"/>
        <v>0</v>
      </c>
      <c r="AA702">
        <f t="shared" si="64"/>
        <v>0</v>
      </c>
      <c r="AB702">
        <f t="shared" si="65"/>
        <v>1</v>
      </c>
    </row>
    <row r="703" spans="1:28" x14ac:dyDescent="0.35">
      <c r="A703" s="15">
        <v>44310</v>
      </c>
      <c r="B703" s="16" t="s">
        <v>18</v>
      </c>
      <c r="C703" s="16" t="s">
        <v>114</v>
      </c>
      <c r="D703" s="16" t="s">
        <v>5</v>
      </c>
      <c r="E703" s="16" t="s">
        <v>57</v>
      </c>
      <c r="F703" s="16" t="s">
        <v>4</v>
      </c>
      <c r="G703" s="16" t="s">
        <v>52</v>
      </c>
      <c r="H703" s="16">
        <v>2</v>
      </c>
      <c r="I703" s="16">
        <v>23</v>
      </c>
      <c r="J703" s="16" t="s">
        <v>117</v>
      </c>
      <c r="K703" s="16" t="s">
        <v>120</v>
      </c>
      <c r="L703" s="16" t="s">
        <v>12</v>
      </c>
      <c r="M703" s="16">
        <v>1</v>
      </c>
      <c r="N703" s="16" t="s">
        <v>12</v>
      </c>
      <c r="O703" s="17" t="s">
        <v>33</v>
      </c>
      <c r="R703" t="str">
        <f t="shared" si="61"/>
        <v>Budaors Challenger CupGroup StageKonrad NowickiZsolt Lazar</v>
      </c>
      <c r="V703">
        <f t="shared" si="62"/>
        <v>1</v>
      </c>
      <c r="X703">
        <f t="shared" si="63"/>
        <v>1</v>
      </c>
      <c r="Y703">
        <f t="shared" si="60"/>
        <v>0</v>
      </c>
      <c r="AA703">
        <f t="shared" si="64"/>
        <v>0</v>
      </c>
      <c r="AB703">
        <f t="shared" si="65"/>
        <v>0</v>
      </c>
    </row>
    <row r="704" spans="1:28" x14ac:dyDescent="0.35">
      <c r="A704" s="15">
        <v>44310</v>
      </c>
      <c r="B704" s="16" t="s">
        <v>18</v>
      </c>
      <c r="C704" s="16" t="s">
        <v>114</v>
      </c>
      <c r="D704" s="16" t="s">
        <v>5</v>
      </c>
      <c r="E704" s="16" t="s">
        <v>57</v>
      </c>
      <c r="F704" s="16" t="s">
        <v>4</v>
      </c>
      <c r="G704" s="16" t="s">
        <v>52</v>
      </c>
      <c r="H704" s="16">
        <v>2</v>
      </c>
      <c r="I704" s="16">
        <v>24</v>
      </c>
      <c r="J704" s="16" t="s">
        <v>117</v>
      </c>
      <c r="K704" s="16" t="s">
        <v>120</v>
      </c>
      <c r="L704" s="16" t="s">
        <v>12</v>
      </c>
      <c r="M704" s="16">
        <v>2</v>
      </c>
      <c r="N704" s="16" t="s">
        <v>11</v>
      </c>
      <c r="O704" s="17" t="s">
        <v>33</v>
      </c>
      <c r="R704" t="str">
        <f t="shared" si="61"/>
        <v>Budaors Challenger CupGroup StageKonrad NowickiZsolt Lazar</v>
      </c>
      <c r="V704">
        <f t="shared" si="62"/>
        <v>0</v>
      </c>
      <c r="X704">
        <f t="shared" si="63"/>
        <v>0</v>
      </c>
      <c r="Y704">
        <f t="shared" si="60"/>
        <v>0</v>
      </c>
      <c r="AA704">
        <f t="shared" si="64"/>
        <v>0</v>
      </c>
      <c r="AB704">
        <f t="shared" si="65"/>
        <v>1</v>
      </c>
    </row>
    <row r="705" spans="1:28" x14ac:dyDescent="0.35">
      <c r="A705" s="15">
        <v>44310</v>
      </c>
      <c r="B705" s="16" t="s">
        <v>18</v>
      </c>
      <c r="C705" s="16" t="s">
        <v>114</v>
      </c>
      <c r="D705" s="16" t="s">
        <v>5</v>
      </c>
      <c r="E705" s="16" t="s">
        <v>57</v>
      </c>
      <c r="F705" s="16" t="s">
        <v>4</v>
      </c>
      <c r="G705" s="16" t="s">
        <v>52</v>
      </c>
      <c r="H705" s="16">
        <v>3</v>
      </c>
      <c r="I705" s="16">
        <v>1</v>
      </c>
      <c r="J705" s="16" t="s">
        <v>117</v>
      </c>
      <c r="K705" s="16" t="s">
        <v>120</v>
      </c>
      <c r="L705" s="16" t="s">
        <v>12</v>
      </c>
      <c r="M705" s="16">
        <v>2</v>
      </c>
      <c r="N705" s="16" t="s">
        <v>12</v>
      </c>
      <c r="O705" s="17" t="s">
        <v>34</v>
      </c>
      <c r="R705" t="str">
        <f t="shared" si="61"/>
        <v>Budaors Challenger CupGroup StageKonrad NowickiZsolt Lazar</v>
      </c>
      <c r="V705">
        <f t="shared" si="62"/>
        <v>1</v>
      </c>
      <c r="X705">
        <f t="shared" si="63"/>
        <v>0</v>
      </c>
      <c r="Y705">
        <f t="shared" si="60"/>
        <v>0</v>
      </c>
      <c r="AA705">
        <f t="shared" si="64"/>
        <v>1</v>
      </c>
      <c r="AB705">
        <f t="shared" si="65"/>
        <v>0</v>
      </c>
    </row>
    <row r="706" spans="1:28" x14ac:dyDescent="0.35">
      <c r="A706" s="15">
        <v>44310</v>
      </c>
      <c r="B706" s="16" t="s">
        <v>18</v>
      </c>
      <c r="C706" s="16" t="s">
        <v>114</v>
      </c>
      <c r="D706" s="16" t="s">
        <v>5</v>
      </c>
      <c r="E706" s="16" t="s">
        <v>57</v>
      </c>
      <c r="F706" s="16" t="s">
        <v>4</v>
      </c>
      <c r="G706" s="16" t="s">
        <v>52</v>
      </c>
      <c r="H706" s="16">
        <v>3</v>
      </c>
      <c r="I706" s="16">
        <v>2</v>
      </c>
      <c r="J706" s="16" t="s">
        <v>117</v>
      </c>
      <c r="K706" s="16" t="s">
        <v>120</v>
      </c>
      <c r="L706" s="16" t="s">
        <v>12</v>
      </c>
      <c r="M706" s="16">
        <v>2</v>
      </c>
      <c r="N706" s="16" t="s">
        <v>12</v>
      </c>
      <c r="O706" s="17" t="s">
        <v>33</v>
      </c>
      <c r="R706" t="str">
        <f t="shared" si="61"/>
        <v>Budaors Challenger CupGroup StageKonrad NowickiZsolt Lazar</v>
      </c>
      <c r="V706">
        <f t="shared" si="62"/>
        <v>1</v>
      </c>
      <c r="X706">
        <f t="shared" si="63"/>
        <v>0</v>
      </c>
      <c r="Y706">
        <f t="shared" ref="Y706:Y769" si="66">IF(AND(M706=1,L706&lt;&gt;N706,N706&lt;&gt;"E"),1,0)</f>
        <v>0</v>
      </c>
      <c r="AA706">
        <f t="shared" si="64"/>
        <v>1</v>
      </c>
      <c r="AB706">
        <f t="shared" si="65"/>
        <v>0</v>
      </c>
    </row>
    <row r="707" spans="1:28" x14ac:dyDescent="0.35">
      <c r="A707" s="15">
        <v>44310</v>
      </c>
      <c r="B707" s="16" t="s">
        <v>18</v>
      </c>
      <c r="C707" s="16" t="s">
        <v>114</v>
      </c>
      <c r="D707" s="16" t="s">
        <v>5</v>
      </c>
      <c r="E707" s="16" t="s">
        <v>57</v>
      </c>
      <c r="F707" s="16" t="s">
        <v>4</v>
      </c>
      <c r="G707" s="16" t="s">
        <v>52</v>
      </c>
      <c r="H707" s="16">
        <v>3</v>
      </c>
      <c r="I707" s="16">
        <v>3</v>
      </c>
      <c r="J707" s="16" t="s">
        <v>117</v>
      </c>
      <c r="K707" s="16" t="s">
        <v>120</v>
      </c>
      <c r="L707" s="16" t="s">
        <v>12</v>
      </c>
      <c r="M707" s="16">
        <v>1</v>
      </c>
      <c r="N707" s="16" t="s">
        <v>12</v>
      </c>
      <c r="O707" s="17" t="s">
        <v>33</v>
      </c>
      <c r="R707" t="str">
        <f t="shared" ref="R707:R770" si="67">CONCATENATE(C707,G707,J707,K707)</f>
        <v>Budaors Challenger CupGroup StageKonrad NowickiZsolt Lazar</v>
      </c>
      <c r="V707">
        <f t="shared" ref="V707:V770" si="68">IF(L707=N707,1,0)</f>
        <v>1</v>
      </c>
      <c r="X707">
        <f t="shared" ref="X707:X770" si="69">IF(AND(M707=1, L707=N707),1,0)</f>
        <v>1</v>
      </c>
      <c r="Y707">
        <f t="shared" si="66"/>
        <v>0</v>
      </c>
      <c r="AA707">
        <f t="shared" ref="AA707:AA770" si="70">IF(AND(M707=2,L707=N707),1,0)</f>
        <v>0</v>
      </c>
      <c r="AB707">
        <f t="shared" ref="AB707:AB770" si="71">IF(AND(M707=2,L707&lt;&gt;N707,N707&lt;&gt;"E"),1,0)</f>
        <v>0</v>
      </c>
    </row>
    <row r="708" spans="1:28" x14ac:dyDescent="0.35">
      <c r="A708" s="15">
        <v>44310</v>
      </c>
      <c r="B708" s="16" t="s">
        <v>18</v>
      </c>
      <c r="C708" s="16" t="s">
        <v>114</v>
      </c>
      <c r="D708" s="16" t="s">
        <v>5</v>
      </c>
      <c r="E708" s="16" t="s">
        <v>57</v>
      </c>
      <c r="F708" s="16" t="s">
        <v>4</v>
      </c>
      <c r="G708" s="16" t="s">
        <v>52</v>
      </c>
      <c r="H708" s="16">
        <v>3</v>
      </c>
      <c r="I708" s="16">
        <v>4</v>
      </c>
      <c r="J708" s="16" t="s">
        <v>117</v>
      </c>
      <c r="K708" s="16" t="s">
        <v>120</v>
      </c>
      <c r="L708" s="16" t="s">
        <v>12</v>
      </c>
      <c r="M708" s="16">
        <v>2</v>
      </c>
      <c r="N708" s="16" t="s">
        <v>12</v>
      </c>
      <c r="O708" s="17" t="s">
        <v>34</v>
      </c>
      <c r="R708" t="str">
        <f t="shared" si="67"/>
        <v>Budaors Challenger CupGroup StageKonrad NowickiZsolt Lazar</v>
      </c>
      <c r="V708">
        <f t="shared" si="68"/>
        <v>1</v>
      </c>
      <c r="X708">
        <f t="shared" si="69"/>
        <v>0</v>
      </c>
      <c r="Y708">
        <f t="shared" si="66"/>
        <v>0</v>
      </c>
      <c r="AA708">
        <f t="shared" si="70"/>
        <v>1</v>
      </c>
      <c r="AB708">
        <f t="shared" si="71"/>
        <v>0</v>
      </c>
    </row>
    <row r="709" spans="1:28" x14ac:dyDescent="0.35">
      <c r="A709" s="15">
        <v>44310</v>
      </c>
      <c r="B709" s="16" t="s">
        <v>18</v>
      </c>
      <c r="C709" s="16" t="s">
        <v>114</v>
      </c>
      <c r="D709" s="16" t="s">
        <v>5</v>
      </c>
      <c r="E709" s="16" t="s">
        <v>57</v>
      </c>
      <c r="F709" s="16" t="s">
        <v>4</v>
      </c>
      <c r="G709" s="16" t="s">
        <v>52</v>
      </c>
      <c r="H709" s="16">
        <v>3</v>
      </c>
      <c r="I709" s="16">
        <v>5</v>
      </c>
      <c r="J709" s="16" t="s">
        <v>117</v>
      </c>
      <c r="K709" s="16" t="s">
        <v>120</v>
      </c>
      <c r="L709" s="16" t="s">
        <v>11</v>
      </c>
      <c r="M709" s="16" t="s">
        <v>39</v>
      </c>
      <c r="N709" s="16" t="s">
        <v>12</v>
      </c>
      <c r="O709" s="17" t="s">
        <v>33</v>
      </c>
      <c r="R709" t="str">
        <f t="shared" si="67"/>
        <v>Budaors Challenger CupGroup StageKonrad NowickiZsolt Lazar</v>
      </c>
      <c r="V709">
        <f t="shared" si="68"/>
        <v>0</v>
      </c>
      <c r="X709">
        <f t="shared" si="69"/>
        <v>0</v>
      </c>
      <c r="Y709">
        <f t="shared" si="66"/>
        <v>0</v>
      </c>
      <c r="AA709">
        <f t="shared" si="70"/>
        <v>0</v>
      </c>
      <c r="AB709">
        <f t="shared" si="71"/>
        <v>0</v>
      </c>
    </row>
    <row r="710" spans="1:28" x14ac:dyDescent="0.35">
      <c r="A710" s="15">
        <v>44310</v>
      </c>
      <c r="B710" s="16" t="s">
        <v>18</v>
      </c>
      <c r="C710" s="16" t="s">
        <v>114</v>
      </c>
      <c r="D710" s="16" t="s">
        <v>5</v>
      </c>
      <c r="E710" s="16" t="s">
        <v>57</v>
      </c>
      <c r="F710" s="16" t="s">
        <v>4</v>
      </c>
      <c r="G710" s="16" t="s">
        <v>52</v>
      </c>
      <c r="H710" s="16">
        <v>3</v>
      </c>
      <c r="I710" s="16">
        <v>6</v>
      </c>
      <c r="J710" s="16" t="s">
        <v>117</v>
      </c>
      <c r="K710" s="16" t="s">
        <v>120</v>
      </c>
      <c r="L710" s="16" t="s">
        <v>11</v>
      </c>
      <c r="M710" s="16">
        <v>2</v>
      </c>
      <c r="N710" s="16" t="s">
        <v>12</v>
      </c>
      <c r="O710" s="17" t="s">
        <v>34</v>
      </c>
      <c r="R710" t="str">
        <f t="shared" si="67"/>
        <v>Budaors Challenger CupGroup StageKonrad NowickiZsolt Lazar</v>
      </c>
      <c r="V710">
        <f t="shared" si="68"/>
        <v>0</v>
      </c>
      <c r="X710">
        <f t="shared" si="69"/>
        <v>0</v>
      </c>
      <c r="Y710">
        <f t="shared" si="66"/>
        <v>0</v>
      </c>
      <c r="AA710">
        <f t="shared" si="70"/>
        <v>0</v>
      </c>
      <c r="AB710">
        <f t="shared" si="71"/>
        <v>1</v>
      </c>
    </row>
    <row r="711" spans="1:28" x14ac:dyDescent="0.35">
      <c r="A711" s="15">
        <v>44310</v>
      </c>
      <c r="B711" s="16" t="s">
        <v>18</v>
      </c>
      <c r="C711" s="16" t="s">
        <v>114</v>
      </c>
      <c r="D711" s="16" t="s">
        <v>5</v>
      </c>
      <c r="E711" s="16" t="s">
        <v>57</v>
      </c>
      <c r="F711" s="16" t="s">
        <v>4</v>
      </c>
      <c r="G711" s="16" t="s">
        <v>52</v>
      </c>
      <c r="H711" s="16">
        <v>3</v>
      </c>
      <c r="I711" s="16">
        <v>7</v>
      </c>
      <c r="J711" s="16" t="s">
        <v>117</v>
      </c>
      <c r="K711" s="16" t="s">
        <v>120</v>
      </c>
      <c r="L711" s="16" t="s">
        <v>11</v>
      </c>
      <c r="M711" s="16">
        <v>2</v>
      </c>
      <c r="N711" s="16" t="s">
        <v>12</v>
      </c>
      <c r="O711" s="17" t="s">
        <v>35</v>
      </c>
      <c r="R711" t="str">
        <f t="shared" si="67"/>
        <v>Budaors Challenger CupGroup StageKonrad NowickiZsolt Lazar</v>
      </c>
      <c r="V711">
        <f t="shared" si="68"/>
        <v>0</v>
      </c>
      <c r="X711">
        <f t="shared" si="69"/>
        <v>0</v>
      </c>
      <c r="Y711">
        <f t="shared" si="66"/>
        <v>0</v>
      </c>
      <c r="AA711">
        <f t="shared" si="70"/>
        <v>0</v>
      </c>
      <c r="AB711">
        <f t="shared" si="71"/>
        <v>1</v>
      </c>
    </row>
    <row r="712" spans="1:28" x14ac:dyDescent="0.35">
      <c r="A712" s="15">
        <v>44310</v>
      </c>
      <c r="B712" s="16" t="s">
        <v>18</v>
      </c>
      <c r="C712" s="16" t="s">
        <v>114</v>
      </c>
      <c r="D712" s="16" t="s">
        <v>5</v>
      </c>
      <c r="E712" s="16" t="s">
        <v>57</v>
      </c>
      <c r="F712" s="16" t="s">
        <v>4</v>
      </c>
      <c r="G712" s="16" t="s">
        <v>52</v>
      </c>
      <c r="H712" s="16">
        <v>3</v>
      </c>
      <c r="I712" s="16">
        <v>8</v>
      </c>
      <c r="J712" s="16" t="s">
        <v>117</v>
      </c>
      <c r="K712" s="16" t="s">
        <v>120</v>
      </c>
      <c r="L712" s="16" t="s">
        <v>11</v>
      </c>
      <c r="M712" s="16">
        <v>1</v>
      </c>
      <c r="N712" s="16" t="s">
        <v>11</v>
      </c>
      <c r="O712" s="17" t="s">
        <v>33</v>
      </c>
      <c r="R712" t="str">
        <f t="shared" si="67"/>
        <v>Budaors Challenger CupGroup StageKonrad NowickiZsolt Lazar</v>
      </c>
      <c r="V712">
        <f t="shared" si="68"/>
        <v>1</v>
      </c>
      <c r="X712">
        <f t="shared" si="69"/>
        <v>1</v>
      </c>
      <c r="Y712">
        <f t="shared" si="66"/>
        <v>0</v>
      </c>
      <c r="AA712">
        <f t="shared" si="70"/>
        <v>0</v>
      </c>
      <c r="AB712">
        <f t="shared" si="71"/>
        <v>0</v>
      </c>
    </row>
    <row r="713" spans="1:28" x14ac:dyDescent="0.35">
      <c r="A713" s="15">
        <v>44310</v>
      </c>
      <c r="B713" s="16" t="s">
        <v>18</v>
      </c>
      <c r="C713" s="16" t="s">
        <v>114</v>
      </c>
      <c r="D713" s="16" t="s">
        <v>5</v>
      </c>
      <c r="E713" s="16" t="s">
        <v>57</v>
      </c>
      <c r="F713" s="16" t="s">
        <v>4</v>
      </c>
      <c r="G713" s="16" t="s">
        <v>52</v>
      </c>
      <c r="H713" s="16">
        <v>3</v>
      </c>
      <c r="I713" s="16">
        <v>9</v>
      </c>
      <c r="J713" s="16" t="s">
        <v>117</v>
      </c>
      <c r="K713" s="16" t="s">
        <v>120</v>
      </c>
      <c r="L713" s="16" t="s">
        <v>12</v>
      </c>
      <c r="M713" s="16">
        <v>1</v>
      </c>
      <c r="N713" s="16" t="s">
        <v>11</v>
      </c>
      <c r="O713" s="17" t="s">
        <v>33</v>
      </c>
      <c r="R713" t="str">
        <f t="shared" si="67"/>
        <v>Budaors Challenger CupGroup StageKonrad NowickiZsolt Lazar</v>
      </c>
      <c r="V713">
        <f t="shared" si="68"/>
        <v>0</v>
      </c>
      <c r="X713">
        <f t="shared" si="69"/>
        <v>0</v>
      </c>
      <c r="Y713">
        <f t="shared" si="66"/>
        <v>1</v>
      </c>
      <c r="AA713">
        <f t="shared" si="70"/>
        <v>0</v>
      </c>
      <c r="AB713">
        <f t="shared" si="71"/>
        <v>0</v>
      </c>
    </row>
    <row r="714" spans="1:28" x14ac:dyDescent="0.35">
      <c r="A714" s="15">
        <v>44310</v>
      </c>
      <c r="B714" s="16" t="s">
        <v>18</v>
      </c>
      <c r="C714" s="16" t="s">
        <v>114</v>
      </c>
      <c r="D714" s="16" t="s">
        <v>5</v>
      </c>
      <c r="E714" s="16" t="s">
        <v>57</v>
      </c>
      <c r="F714" s="16" t="s">
        <v>4</v>
      </c>
      <c r="G714" s="16" t="s">
        <v>52</v>
      </c>
      <c r="H714" s="16">
        <v>3</v>
      </c>
      <c r="I714" s="16">
        <v>10</v>
      </c>
      <c r="J714" s="16" t="s">
        <v>117</v>
      </c>
      <c r="K714" s="16" t="s">
        <v>120</v>
      </c>
      <c r="L714" s="16" t="s">
        <v>12</v>
      </c>
      <c r="M714" s="16">
        <v>2</v>
      </c>
      <c r="N714" s="16" t="s">
        <v>12</v>
      </c>
      <c r="O714" s="17" t="s">
        <v>33</v>
      </c>
      <c r="R714" t="str">
        <f t="shared" si="67"/>
        <v>Budaors Challenger CupGroup StageKonrad NowickiZsolt Lazar</v>
      </c>
      <c r="V714">
        <f t="shared" si="68"/>
        <v>1</v>
      </c>
      <c r="X714">
        <f t="shared" si="69"/>
        <v>0</v>
      </c>
      <c r="Y714">
        <f t="shared" si="66"/>
        <v>0</v>
      </c>
      <c r="AA714">
        <f t="shared" si="70"/>
        <v>1</v>
      </c>
      <c r="AB714">
        <f t="shared" si="71"/>
        <v>0</v>
      </c>
    </row>
    <row r="715" spans="1:28" x14ac:dyDescent="0.35">
      <c r="A715" s="15">
        <v>44310</v>
      </c>
      <c r="B715" s="16" t="s">
        <v>18</v>
      </c>
      <c r="C715" s="16" t="s">
        <v>114</v>
      </c>
      <c r="D715" s="16" t="s">
        <v>5</v>
      </c>
      <c r="E715" s="16" t="s">
        <v>57</v>
      </c>
      <c r="F715" s="16" t="s">
        <v>4</v>
      </c>
      <c r="G715" s="16" t="s">
        <v>52</v>
      </c>
      <c r="H715" s="16">
        <v>3</v>
      </c>
      <c r="I715" s="16">
        <v>11</v>
      </c>
      <c r="J715" s="16" t="s">
        <v>117</v>
      </c>
      <c r="K715" s="16" t="s">
        <v>120</v>
      </c>
      <c r="L715" s="16" t="s">
        <v>12</v>
      </c>
      <c r="M715" s="16">
        <v>2</v>
      </c>
      <c r="N715" s="16" t="s">
        <v>12</v>
      </c>
      <c r="O715" s="17" t="s">
        <v>33</v>
      </c>
      <c r="R715" t="str">
        <f t="shared" si="67"/>
        <v>Budaors Challenger CupGroup StageKonrad NowickiZsolt Lazar</v>
      </c>
      <c r="V715">
        <f t="shared" si="68"/>
        <v>1</v>
      </c>
      <c r="X715">
        <f t="shared" si="69"/>
        <v>0</v>
      </c>
      <c r="Y715">
        <f t="shared" si="66"/>
        <v>0</v>
      </c>
      <c r="AA715">
        <f t="shared" si="70"/>
        <v>1</v>
      </c>
      <c r="AB715">
        <f t="shared" si="71"/>
        <v>0</v>
      </c>
    </row>
    <row r="716" spans="1:28" x14ac:dyDescent="0.35">
      <c r="A716" s="15">
        <v>44310</v>
      </c>
      <c r="B716" s="16" t="s">
        <v>18</v>
      </c>
      <c r="C716" s="16" t="s">
        <v>114</v>
      </c>
      <c r="D716" s="16" t="s">
        <v>5</v>
      </c>
      <c r="E716" s="16" t="s">
        <v>57</v>
      </c>
      <c r="F716" s="16" t="s">
        <v>4</v>
      </c>
      <c r="G716" s="16" t="s">
        <v>52</v>
      </c>
      <c r="H716" s="16">
        <v>3</v>
      </c>
      <c r="I716" s="16">
        <v>12</v>
      </c>
      <c r="J716" s="16" t="s">
        <v>117</v>
      </c>
      <c r="K716" s="16" t="s">
        <v>120</v>
      </c>
      <c r="L716" s="16" t="s">
        <v>12</v>
      </c>
      <c r="M716" s="16">
        <v>2</v>
      </c>
      <c r="N716" s="16" t="s">
        <v>12</v>
      </c>
      <c r="O716" s="17" t="s">
        <v>33</v>
      </c>
      <c r="R716" t="str">
        <f t="shared" si="67"/>
        <v>Budaors Challenger CupGroup StageKonrad NowickiZsolt Lazar</v>
      </c>
      <c r="V716">
        <f t="shared" si="68"/>
        <v>1</v>
      </c>
      <c r="X716">
        <f t="shared" si="69"/>
        <v>0</v>
      </c>
      <c r="Y716">
        <f t="shared" si="66"/>
        <v>0</v>
      </c>
      <c r="AA716">
        <f t="shared" si="70"/>
        <v>1</v>
      </c>
      <c r="AB716">
        <f t="shared" si="71"/>
        <v>0</v>
      </c>
    </row>
    <row r="717" spans="1:28" x14ac:dyDescent="0.35">
      <c r="A717" s="15">
        <v>44310</v>
      </c>
      <c r="B717" s="16" t="s">
        <v>18</v>
      </c>
      <c r="C717" s="16" t="s">
        <v>114</v>
      </c>
      <c r="D717" s="16" t="s">
        <v>5</v>
      </c>
      <c r="E717" s="16" t="s">
        <v>57</v>
      </c>
      <c r="F717" s="16" t="s">
        <v>4</v>
      </c>
      <c r="G717" s="16" t="s">
        <v>52</v>
      </c>
      <c r="H717" s="16">
        <v>3</v>
      </c>
      <c r="I717" s="16">
        <v>13</v>
      </c>
      <c r="J717" s="16" t="s">
        <v>117</v>
      </c>
      <c r="K717" s="16" t="s">
        <v>120</v>
      </c>
      <c r="L717" s="16" t="s">
        <v>11</v>
      </c>
      <c r="M717" s="16">
        <v>1</v>
      </c>
      <c r="N717" s="16" t="s">
        <v>40</v>
      </c>
      <c r="O717" s="17" t="s">
        <v>40</v>
      </c>
      <c r="R717" t="str">
        <f t="shared" si="67"/>
        <v>Budaors Challenger CupGroup StageKonrad NowickiZsolt Lazar</v>
      </c>
      <c r="V717">
        <f t="shared" si="68"/>
        <v>0</v>
      </c>
      <c r="X717">
        <f t="shared" si="69"/>
        <v>0</v>
      </c>
      <c r="Y717">
        <f t="shared" si="66"/>
        <v>0</v>
      </c>
      <c r="AA717">
        <f t="shared" si="70"/>
        <v>0</v>
      </c>
      <c r="AB717">
        <f t="shared" si="71"/>
        <v>0</v>
      </c>
    </row>
    <row r="718" spans="1:28" x14ac:dyDescent="0.35">
      <c r="A718" s="15">
        <v>44310</v>
      </c>
      <c r="B718" s="16" t="s">
        <v>18</v>
      </c>
      <c r="C718" s="16" t="s">
        <v>114</v>
      </c>
      <c r="D718" s="16" t="s">
        <v>5</v>
      </c>
      <c r="E718" s="16" t="s">
        <v>57</v>
      </c>
      <c r="F718" s="16" t="s">
        <v>4</v>
      </c>
      <c r="G718" s="16" t="s">
        <v>52</v>
      </c>
      <c r="H718" s="16">
        <v>3</v>
      </c>
      <c r="I718" s="16">
        <v>14</v>
      </c>
      <c r="J718" s="16" t="s">
        <v>117</v>
      </c>
      <c r="K718" s="16" t="s">
        <v>120</v>
      </c>
      <c r="L718" s="16" t="s">
        <v>11</v>
      </c>
      <c r="M718" s="16">
        <v>1</v>
      </c>
      <c r="N718" s="16" t="s">
        <v>11</v>
      </c>
      <c r="O718" s="17" t="s">
        <v>33</v>
      </c>
      <c r="R718" t="str">
        <f t="shared" si="67"/>
        <v>Budaors Challenger CupGroup StageKonrad NowickiZsolt Lazar</v>
      </c>
      <c r="V718">
        <f t="shared" si="68"/>
        <v>1</v>
      </c>
      <c r="X718">
        <f t="shared" si="69"/>
        <v>1</v>
      </c>
      <c r="Y718">
        <f t="shared" si="66"/>
        <v>0</v>
      </c>
      <c r="AA718">
        <f t="shared" si="70"/>
        <v>0</v>
      </c>
      <c r="AB718">
        <f t="shared" si="71"/>
        <v>0</v>
      </c>
    </row>
    <row r="719" spans="1:28" x14ac:dyDescent="0.35">
      <c r="A719" s="15">
        <v>44310</v>
      </c>
      <c r="B719" s="16" t="s">
        <v>18</v>
      </c>
      <c r="C719" s="16" t="s">
        <v>114</v>
      </c>
      <c r="D719" s="16" t="s">
        <v>5</v>
      </c>
      <c r="E719" s="16" t="s">
        <v>57</v>
      </c>
      <c r="F719" s="16" t="s">
        <v>4</v>
      </c>
      <c r="G719" s="16" t="s">
        <v>52</v>
      </c>
      <c r="H719" s="16">
        <v>3</v>
      </c>
      <c r="I719" s="16">
        <v>15</v>
      </c>
      <c r="J719" s="16" t="s">
        <v>117</v>
      </c>
      <c r="K719" s="16" t="s">
        <v>120</v>
      </c>
      <c r="L719" s="16" t="s">
        <v>11</v>
      </c>
      <c r="M719" s="16">
        <v>1</v>
      </c>
      <c r="N719" s="16" t="s">
        <v>12</v>
      </c>
      <c r="O719" s="17" t="s">
        <v>33</v>
      </c>
      <c r="R719" t="str">
        <f t="shared" si="67"/>
        <v>Budaors Challenger CupGroup StageKonrad NowickiZsolt Lazar</v>
      </c>
      <c r="V719">
        <f t="shared" si="68"/>
        <v>0</v>
      </c>
      <c r="X719">
        <f t="shared" si="69"/>
        <v>0</v>
      </c>
      <c r="Y719">
        <f t="shared" si="66"/>
        <v>1</v>
      </c>
      <c r="AA719">
        <f t="shared" si="70"/>
        <v>0</v>
      </c>
      <c r="AB719">
        <f t="shared" si="71"/>
        <v>0</v>
      </c>
    </row>
    <row r="720" spans="1:28" x14ac:dyDescent="0.35">
      <c r="A720" s="15">
        <v>44310</v>
      </c>
      <c r="B720" s="16" t="s">
        <v>18</v>
      </c>
      <c r="C720" s="16" t="s">
        <v>114</v>
      </c>
      <c r="D720" s="16" t="s">
        <v>5</v>
      </c>
      <c r="E720" s="16" t="s">
        <v>57</v>
      </c>
      <c r="F720" s="16" t="s">
        <v>4</v>
      </c>
      <c r="G720" s="16" t="s">
        <v>52</v>
      </c>
      <c r="H720" s="16">
        <v>3</v>
      </c>
      <c r="I720" s="16">
        <v>16</v>
      </c>
      <c r="J720" s="16" t="s">
        <v>117</v>
      </c>
      <c r="K720" s="16" t="s">
        <v>120</v>
      </c>
      <c r="L720" s="16" t="s">
        <v>11</v>
      </c>
      <c r="M720" s="16">
        <v>1</v>
      </c>
      <c r="N720" s="16" t="s">
        <v>11</v>
      </c>
      <c r="O720" s="17" t="s">
        <v>33</v>
      </c>
      <c r="R720" t="str">
        <f t="shared" si="67"/>
        <v>Budaors Challenger CupGroup StageKonrad NowickiZsolt Lazar</v>
      </c>
      <c r="V720">
        <f t="shared" si="68"/>
        <v>1</v>
      </c>
      <c r="X720">
        <f t="shared" si="69"/>
        <v>1</v>
      </c>
      <c r="Y720">
        <f t="shared" si="66"/>
        <v>0</v>
      </c>
      <c r="AA720">
        <f t="shared" si="70"/>
        <v>0</v>
      </c>
      <c r="AB720">
        <f t="shared" si="71"/>
        <v>0</v>
      </c>
    </row>
    <row r="721" spans="1:28" x14ac:dyDescent="0.35">
      <c r="A721" s="15">
        <v>44310</v>
      </c>
      <c r="B721" s="16" t="s">
        <v>18</v>
      </c>
      <c r="C721" s="16" t="s">
        <v>114</v>
      </c>
      <c r="D721" s="16" t="s">
        <v>5</v>
      </c>
      <c r="E721" s="16" t="s">
        <v>57</v>
      </c>
      <c r="F721" s="16" t="s">
        <v>4</v>
      </c>
      <c r="G721" s="16" t="s">
        <v>52</v>
      </c>
      <c r="H721" s="16">
        <v>3</v>
      </c>
      <c r="I721" s="16">
        <v>17</v>
      </c>
      <c r="J721" s="16" t="s">
        <v>117</v>
      </c>
      <c r="K721" s="16" t="s">
        <v>120</v>
      </c>
      <c r="L721" s="16" t="s">
        <v>11</v>
      </c>
      <c r="M721" s="16">
        <v>2</v>
      </c>
      <c r="N721" s="16" t="s">
        <v>11</v>
      </c>
      <c r="O721" s="17" t="s">
        <v>34</v>
      </c>
      <c r="R721" t="str">
        <f t="shared" si="67"/>
        <v>Budaors Challenger CupGroup StageKonrad NowickiZsolt Lazar</v>
      </c>
      <c r="V721">
        <f t="shared" si="68"/>
        <v>1</v>
      </c>
      <c r="X721">
        <f t="shared" si="69"/>
        <v>0</v>
      </c>
      <c r="Y721">
        <f t="shared" si="66"/>
        <v>0</v>
      </c>
      <c r="AA721">
        <f t="shared" si="70"/>
        <v>1</v>
      </c>
      <c r="AB721">
        <f t="shared" si="71"/>
        <v>0</v>
      </c>
    </row>
    <row r="722" spans="1:28" x14ac:dyDescent="0.35">
      <c r="A722" s="15">
        <v>44310</v>
      </c>
      <c r="B722" s="16" t="s">
        <v>18</v>
      </c>
      <c r="C722" s="16" t="s">
        <v>114</v>
      </c>
      <c r="D722" s="16" t="s">
        <v>5</v>
      </c>
      <c r="E722" s="16" t="s">
        <v>57</v>
      </c>
      <c r="F722" s="16" t="s">
        <v>4</v>
      </c>
      <c r="G722" s="16" t="s">
        <v>52</v>
      </c>
      <c r="H722" s="16">
        <v>3</v>
      </c>
      <c r="I722" s="16">
        <v>18</v>
      </c>
      <c r="J722" s="16" t="s">
        <v>117</v>
      </c>
      <c r="K722" s="16" t="s">
        <v>120</v>
      </c>
      <c r="L722" s="16" t="s">
        <v>12</v>
      </c>
      <c r="M722" s="16">
        <v>1</v>
      </c>
      <c r="N722" s="16" t="s">
        <v>11</v>
      </c>
      <c r="O722" s="17" t="s">
        <v>34</v>
      </c>
      <c r="R722" t="str">
        <f t="shared" si="67"/>
        <v>Budaors Challenger CupGroup StageKonrad NowickiZsolt Lazar</v>
      </c>
      <c r="V722">
        <f t="shared" si="68"/>
        <v>0</v>
      </c>
      <c r="X722">
        <f t="shared" si="69"/>
        <v>0</v>
      </c>
      <c r="Y722">
        <f t="shared" si="66"/>
        <v>1</v>
      </c>
      <c r="AA722">
        <f t="shared" si="70"/>
        <v>0</v>
      </c>
      <c r="AB722">
        <f t="shared" si="71"/>
        <v>0</v>
      </c>
    </row>
    <row r="723" spans="1:28" x14ac:dyDescent="0.35">
      <c r="A723" s="15">
        <v>44310</v>
      </c>
      <c r="B723" s="16" t="s">
        <v>18</v>
      </c>
      <c r="C723" s="16" t="s">
        <v>114</v>
      </c>
      <c r="D723" s="16" t="s">
        <v>5</v>
      </c>
      <c r="E723" s="16" t="s">
        <v>57</v>
      </c>
      <c r="F723" s="16" t="s">
        <v>4</v>
      </c>
      <c r="G723" s="16" t="s">
        <v>52</v>
      </c>
      <c r="H723" s="16">
        <v>3</v>
      </c>
      <c r="I723" s="16">
        <v>19</v>
      </c>
      <c r="J723" s="16" t="s">
        <v>117</v>
      </c>
      <c r="K723" s="16" t="s">
        <v>120</v>
      </c>
      <c r="L723" s="16" t="s">
        <v>12</v>
      </c>
      <c r="M723" s="16">
        <v>1</v>
      </c>
      <c r="N723" s="16" t="s">
        <v>12</v>
      </c>
      <c r="O723" s="17" t="s">
        <v>33</v>
      </c>
      <c r="R723" t="str">
        <f t="shared" si="67"/>
        <v>Budaors Challenger CupGroup StageKonrad NowickiZsolt Lazar</v>
      </c>
      <c r="V723">
        <f t="shared" si="68"/>
        <v>1</v>
      </c>
      <c r="X723">
        <f t="shared" si="69"/>
        <v>1</v>
      </c>
      <c r="Y723">
        <f t="shared" si="66"/>
        <v>0</v>
      </c>
      <c r="AA723">
        <f t="shared" si="70"/>
        <v>0</v>
      </c>
      <c r="AB723">
        <f t="shared" si="71"/>
        <v>0</v>
      </c>
    </row>
    <row r="724" spans="1:28" x14ac:dyDescent="0.35">
      <c r="A724" s="15">
        <v>44310</v>
      </c>
      <c r="B724" s="16" t="s">
        <v>18</v>
      </c>
      <c r="C724" s="16" t="s">
        <v>114</v>
      </c>
      <c r="D724" s="16" t="s">
        <v>5</v>
      </c>
      <c r="E724" s="16" t="s">
        <v>57</v>
      </c>
      <c r="F724" s="16" t="s">
        <v>4</v>
      </c>
      <c r="G724" s="16" t="s">
        <v>52</v>
      </c>
      <c r="H724" s="16">
        <v>1</v>
      </c>
      <c r="I724" s="16">
        <v>1</v>
      </c>
      <c r="J724" s="16" t="s">
        <v>121</v>
      </c>
      <c r="K724" s="16" t="s">
        <v>82</v>
      </c>
      <c r="L724" s="16" t="s">
        <v>11</v>
      </c>
      <c r="M724" s="16">
        <v>2</v>
      </c>
      <c r="N724" s="16" t="s">
        <v>11</v>
      </c>
      <c r="O724" s="17" t="s">
        <v>33</v>
      </c>
      <c r="R724" t="str">
        <f t="shared" si="67"/>
        <v>Budaors Challenger CupGroup StageCedric JaegyBence Forgacs</v>
      </c>
      <c r="V724">
        <f t="shared" si="68"/>
        <v>1</v>
      </c>
      <c r="X724">
        <f t="shared" si="69"/>
        <v>0</v>
      </c>
      <c r="Y724">
        <f t="shared" si="66"/>
        <v>0</v>
      </c>
      <c r="AA724">
        <f t="shared" si="70"/>
        <v>1</v>
      </c>
      <c r="AB724">
        <f t="shared" si="71"/>
        <v>0</v>
      </c>
    </row>
    <row r="725" spans="1:28" x14ac:dyDescent="0.35">
      <c r="A725" s="15">
        <v>44310</v>
      </c>
      <c r="B725" s="16" t="s">
        <v>18</v>
      </c>
      <c r="C725" s="16" t="s">
        <v>114</v>
      </c>
      <c r="D725" s="16" t="s">
        <v>5</v>
      </c>
      <c r="E725" s="16" t="s">
        <v>57</v>
      </c>
      <c r="F725" s="16" t="s">
        <v>4</v>
      </c>
      <c r="G725" s="16" t="s">
        <v>52</v>
      </c>
      <c r="H725" s="16">
        <v>1</v>
      </c>
      <c r="I725" s="16">
        <v>2</v>
      </c>
      <c r="J725" s="16" t="s">
        <v>121</v>
      </c>
      <c r="K725" s="16" t="s">
        <v>82</v>
      </c>
      <c r="L725" s="16" t="s">
        <v>11</v>
      </c>
      <c r="M725" s="16">
        <v>2</v>
      </c>
      <c r="N725" s="16" t="s">
        <v>12</v>
      </c>
      <c r="O725" s="17" t="s">
        <v>33</v>
      </c>
      <c r="R725" t="str">
        <f t="shared" si="67"/>
        <v>Budaors Challenger CupGroup StageCedric JaegyBence Forgacs</v>
      </c>
      <c r="V725">
        <f t="shared" si="68"/>
        <v>0</v>
      </c>
      <c r="X725">
        <f t="shared" si="69"/>
        <v>0</v>
      </c>
      <c r="Y725">
        <f t="shared" si="66"/>
        <v>0</v>
      </c>
      <c r="AA725">
        <f t="shared" si="70"/>
        <v>0</v>
      </c>
      <c r="AB725">
        <f t="shared" si="71"/>
        <v>1</v>
      </c>
    </row>
    <row r="726" spans="1:28" x14ac:dyDescent="0.35">
      <c r="A726" s="15">
        <v>44310</v>
      </c>
      <c r="B726" s="16" t="s">
        <v>18</v>
      </c>
      <c r="C726" s="16" t="s">
        <v>114</v>
      </c>
      <c r="D726" s="16" t="s">
        <v>5</v>
      </c>
      <c r="E726" s="16" t="s">
        <v>57</v>
      </c>
      <c r="F726" s="16" t="s">
        <v>4</v>
      </c>
      <c r="G726" s="16" t="s">
        <v>52</v>
      </c>
      <c r="H726" s="16">
        <v>1</v>
      </c>
      <c r="I726" s="16">
        <v>3</v>
      </c>
      <c r="J726" s="16" t="s">
        <v>121</v>
      </c>
      <c r="K726" s="16" t="s">
        <v>82</v>
      </c>
      <c r="L726" s="16" t="s">
        <v>11</v>
      </c>
      <c r="M726" s="16">
        <v>2</v>
      </c>
      <c r="N726" s="16" t="s">
        <v>11</v>
      </c>
      <c r="O726" s="17" t="s">
        <v>33</v>
      </c>
      <c r="R726" t="str">
        <f t="shared" si="67"/>
        <v>Budaors Challenger CupGroup StageCedric JaegyBence Forgacs</v>
      </c>
      <c r="V726">
        <f t="shared" si="68"/>
        <v>1</v>
      </c>
      <c r="X726">
        <f t="shared" si="69"/>
        <v>0</v>
      </c>
      <c r="Y726">
        <f t="shared" si="66"/>
        <v>0</v>
      </c>
      <c r="AA726">
        <f t="shared" si="70"/>
        <v>1</v>
      </c>
      <c r="AB726">
        <f t="shared" si="71"/>
        <v>0</v>
      </c>
    </row>
    <row r="727" spans="1:28" x14ac:dyDescent="0.35">
      <c r="A727" s="15">
        <v>44310</v>
      </c>
      <c r="B727" s="16" t="s">
        <v>18</v>
      </c>
      <c r="C727" s="16" t="s">
        <v>114</v>
      </c>
      <c r="D727" s="16" t="s">
        <v>5</v>
      </c>
      <c r="E727" s="16" t="s">
        <v>57</v>
      </c>
      <c r="F727" s="16" t="s">
        <v>4</v>
      </c>
      <c r="G727" s="16" t="s">
        <v>52</v>
      </c>
      <c r="H727" s="16">
        <v>1</v>
      </c>
      <c r="I727" s="16">
        <v>4</v>
      </c>
      <c r="J727" s="16" t="s">
        <v>121</v>
      </c>
      <c r="K727" s="16" t="s">
        <v>82</v>
      </c>
      <c r="L727" s="16" t="s">
        <v>11</v>
      </c>
      <c r="M727" s="16">
        <v>2</v>
      </c>
      <c r="N727" s="16" t="s">
        <v>40</v>
      </c>
      <c r="O727" s="17" t="s">
        <v>40</v>
      </c>
      <c r="R727" t="str">
        <f t="shared" si="67"/>
        <v>Budaors Challenger CupGroup StageCedric JaegyBence Forgacs</v>
      </c>
      <c r="V727">
        <f t="shared" si="68"/>
        <v>0</v>
      </c>
      <c r="X727">
        <f t="shared" si="69"/>
        <v>0</v>
      </c>
      <c r="Y727">
        <f t="shared" si="66"/>
        <v>0</v>
      </c>
      <c r="AA727">
        <f t="shared" si="70"/>
        <v>0</v>
      </c>
      <c r="AB727">
        <f t="shared" si="71"/>
        <v>0</v>
      </c>
    </row>
    <row r="728" spans="1:28" x14ac:dyDescent="0.35">
      <c r="A728" s="15">
        <v>44310</v>
      </c>
      <c r="B728" s="16" t="s">
        <v>18</v>
      </c>
      <c r="C728" s="16" t="s">
        <v>114</v>
      </c>
      <c r="D728" s="16" t="s">
        <v>5</v>
      </c>
      <c r="E728" s="16" t="s">
        <v>57</v>
      </c>
      <c r="F728" s="16" t="s">
        <v>4</v>
      </c>
      <c r="G728" s="16" t="s">
        <v>52</v>
      </c>
      <c r="H728" s="16">
        <v>1</v>
      </c>
      <c r="I728" s="16">
        <v>5</v>
      </c>
      <c r="J728" s="16" t="s">
        <v>121</v>
      </c>
      <c r="K728" s="16" t="s">
        <v>82</v>
      </c>
      <c r="L728" s="16" t="s">
        <v>11</v>
      </c>
      <c r="M728" s="16">
        <v>2</v>
      </c>
      <c r="N728" s="16" t="s">
        <v>12</v>
      </c>
      <c r="O728" s="17" t="s">
        <v>34</v>
      </c>
      <c r="R728" t="str">
        <f t="shared" si="67"/>
        <v>Budaors Challenger CupGroup StageCedric JaegyBence Forgacs</v>
      </c>
      <c r="V728">
        <f t="shared" si="68"/>
        <v>0</v>
      </c>
      <c r="X728">
        <f t="shared" si="69"/>
        <v>0</v>
      </c>
      <c r="Y728">
        <f t="shared" si="66"/>
        <v>0</v>
      </c>
      <c r="AA728">
        <f t="shared" si="70"/>
        <v>0</v>
      </c>
      <c r="AB728">
        <f t="shared" si="71"/>
        <v>1</v>
      </c>
    </row>
    <row r="729" spans="1:28" x14ac:dyDescent="0.35">
      <c r="A729" s="15">
        <v>44310</v>
      </c>
      <c r="B729" s="16" t="s">
        <v>18</v>
      </c>
      <c r="C729" s="16" t="s">
        <v>114</v>
      </c>
      <c r="D729" s="16" t="s">
        <v>5</v>
      </c>
      <c r="E729" s="16" t="s">
        <v>57</v>
      </c>
      <c r="F729" s="16" t="s">
        <v>4</v>
      </c>
      <c r="G729" s="16" t="s">
        <v>52</v>
      </c>
      <c r="H729" s="16">
        <v>1</v>
      </c>
      <c r="I729" s="16">
        <v>6</v>
      </c>
      <c r="J729" s="16" t="s">
        <v>121</v>
      </c>
      <c r="K729" s="16" t="s">
        <v>82</v>
      </c>
      <c r="L729" s="16" t="s">
        <v>12</v>
      </c>
      <c r="M729" s="16">
        <v>2</v>
      </c>
      <c r="N729" s="16" t="s">
        <v>12</v>
      </c>
      <c r="O729" s="17" t="s">
        <v>35</v>
      </c>
      <c r="R729" t="str">
        <f t="shared" si="67"/>
        <v>Budaors Challenger CupGroup StageCedric JaegyBence Forgacs</v>
      </c>
      <c r="V729">
        <f t="shared" si="68"/>
        <v>1</v>
      </c>
      <c r="X729">
        <f t="shared" si="69"/>
        <v>0</v>
      </c>
      <c r="Y729">
        <f t="shared" si="66"/>
        <v>0</v>
      </c>
      <c r="AA729">
        <f t="shared" si="70"/>
        <v>1</v>
      </c>
      <c r="AB729">
        <f t="shared" si="71"/>
        <v>0</v>
      </c>
    </row>
    <row r="730" spans="1:28" x14ac:dyDescent="0.35">
      <c r="A730" s="15">
        <v>44310</v>
      </c>
      <c r="B730" s="16" t="s">
        <v>18</v>
      </c>
      <c r="C730" s="16" t="s">
        <v>114</v>
      </c>
      <c r="D730" s="16" t="s">
        <v>5</v>
      </c>
      <c r="E730" s="16" t="s">
        <v>57</v>
      </c>
      <c r="F730" s="16" t="s">
        <v>4</v>
      </c>
      <c r="G730" s="16" t="s">
        <v>52</v>
      </c>
      <c r="H730" s="16">
        <v>1</v>
      </c>
      <c r="I730" s="16">
        <v>7</v>
      </c>
      <c r="J730" s="16" t="s">
        <v>121</v>
      </c>
      <c r="K730" s="16" t="s">
        <v>82</v>
      </c>
      <c r="L730" s="16" t="s">
        <v>12</v>
      </c>
      <c r="M730" s="16">
        <v>2</v>
      </c>
      <c r="N730" s="16" t="s">
        <v>11</v>
      </c>
      <c r="O730" s="17" t="s">
        <v>33</v>
      </c>
      <c r="R730" t="str">
        <f t="shared" si="67"/>
        <v>Budaors Challenger CupGroup StageCedric JaegyBence Forgacs</v>
      </c>
      <c r="V730">
        <f t="shared" si="68"/>
        <v>0</v>
      </c>
      <c r="X730">
        <f t="shared" si="69"/>
        <v>0</v>
      </c>
      <c r="Y730">
        <f t="shared" si="66"/>
        <v>0</v>
      </c>
      <c r="AA730">
        <f t="shared" si="70"/>
        <v>0</v>
      </c>
      <c r="AB730">
        <f t="shared" si="71"/>
        <v>1</v>
      </c>
    </row>
    <row r="731" spans="1:28" x14ac:dyDescent="0.35">
      <c r="A731" s="15">
        <v>44310</v>
      </c>
      <c r="B731" s="16" t="s">
        <v>18</v>
      </c>
      <c r="C731" s="16" t="s">
        <v>114</v>
      </c>
      <c r="D731" s="16" t="s">
        <v>5</v>
      </c>
      <c r="E731" s="16" t="s">
        <v>57</v>
      </c>
      <c r="F731" s="16" t="s">
        <v>4</v>
      </c>
      <c r="G731" s="16" t="s">
        <v>52</v>
      </c>
      <c r="H731" s="16">
        <v>1</v>
      </c>
      <c r="I731" s="16">
        <v>8</v>
      </c>
      <c r="J731" s="16" t="s">
        <v>121</v>
      </c>
      <c r="K731" s="16" t="s">
        <v>82</v>
      </c>
      <c r="L731" s="16" t="s">
        <v>12</v>
      </c>
      <c r="M731" s="16">
        <v>1</v>
      </c>
      <c r="N731" s="16" t="s">
        <v>12</v>
      </c>
      <c r="O731" s="17" t="s">
        <v>33</v>
      </c>
      <c r="R731" t="str">
        <f t="shared" si="67"/>
        <v>Budaors Challenger CupGroup StageCedric JaegyBence Forgacs</v>
      </c>
      <c r="V731">
        <f t="shared" si="68"/>
        <v>1</v>
      </c>
      <c r="X731">
        <f t="shared" si="69"/>
        <v>1</v>
      </c>
      <c r="Y731">
        <f t="shared" si="66"/>
        <v>0</v>
      </c>
      <c r="AA731">
        <f t="shared" si="70"/>
        <v>0</v>
      </c>
      <c r="AB731">
        <f t="shared" si="71"/>
        <v>0</v>
      </c>
    </row>
    <row r="732" spans="1:28" x14ac:dyDescent="0.35">
      <c r="A732" s="15">
        <v>44310</v>
      </c>
      <c r="B732" s="16" t="s">
        <v>18</v>
      </c>
      <c r="C732" s="16" t="s">
        <v>114</v>
      </c>
      <c r="D732" s="16" t="s">
        <v>5</v>
      </c>
      <c r="E732" s="16" t="s">
        <v>57</v>
      </c>
      <c r="F732" s="16" t="s">
        <v>4</v>
      </c>
      <c r="G732" s="16" t="s">
        <v>52</v>
      </c>
      <c r="H732" s="16">
        <v>1</v>
      </c>
      <c r="I732" s="16">
        <v>9</v>
      </c>
      <c r="J732" s="16" t="s">
        <v>121</v>
      </c>
      <c r="K732" s="16" t="s">
        <v>82</v>
      </c>
      <c r="L732" s="16" t="s">
        <v>12</v>
      </c>
      <c r="M732" s="16">
        <v>1</v>
      </c>
      <c r="N732" s="16" t="s">
        <v>40</v>
      </c>
      <c r="O732" s="17" t="s">
        <v>40</v>
      </c>
      <c r="R732" t="str">
        <f t="shared" si="67"/>
        <v>Budaors Challenger CupGroup StageCedric JaegyBence Forgacs</v>
      </c>
      <c r="V732">
        <f t="shared" si="68"/>
        <v>0</v>
      </c>
      <c r="X732">
        <f t="shared" si="69"/>
        <v>0</v>
      </c>
      <c r="Y732">
        <f t="shared" si="66"/>
        <v>0</v>
      </c>
      <c r="AA732">
        <f t="shared" si="70"/>
        <v>0</v>
      </c>
      <c r="AB732">
        <f t="shared" si="71"/>
        <v>0</v>
      </c>
    </row>
    <row r="733" spans="1:28" x14ac:dyDescent="0.35">
      <c r="A733" s="15">
        <v>44310</v>
      </c>
      <c r="B733" s="16" t="s">
        <v>18</v>
      </c>
      <c r="C733" s="16" t="s">
        <v>114</v>
      </c>
      <c r="D733" s="16" t="s">
        <v>5</v>
      </c>
      <c r="E733" s="16" t="s">
        <v>57</v>
      </c>
      <c r="F733" s="16" t="s">
        <v>4</v>
      </c>
      <c r="G733" s="16" t="s">
        <v>52</v>
      </c>
      <c r="H733" s="16">
        <v>1</v>
      </c>
      <c r="I733" s="16">
        <v>10</v>
      </c>
      <c r="J733" s="16" t="s">
        <v>121</v>
      </c>
      <c r="K733" s="16" t="s">
        <v>82</v>
      </c>
      <c r="L733" s="16" t="s">
        <v>12</v>
      </c>
      <c r="M733" s="16">
        <v>2</v>
      </c>
      <c r="N733" s="16" t="s">
        <v>12</v>
      </c>
      <c r="O733" s="17" t="s">
        <v>33</v>
      </c>
      <c r="R733" t="str">
        <f t="shared" si="67"/>
        <v>Budaors Challenger CupGroup StageCedric JaegyBence Forgacs</v>
      </c>
      <c r="V733">
        <f t="shared" si="68"/>
        <v>1</v>
      </c>
      <c r="X733">
        <f t="shared" si="69"/>
        <v>0</v>
      </c>
      <c r="Y733">
        <f t="shared" si="66"/>
        <v>0</v>
      </c>
      <c r="AA733">
        <f t="shared" si="70"/>
        <v>1</v>
      </c>
      <c r="AB733">
        <f t="shared" si="71"/>
        <v>0</v>
      </c>
    </row>
    <row r="734" spans="1:28" x14ac:dyDescent="0.35">
      <c r="A734" s="15">
        <v>44310</v>
      </c>
      <c r="B734" s="16" t="s">
        <v>18</v>
      </c>
      <c r="C734" s="16" t="s">
        <v>114</v>
      </c>
      <c r="D734" s="16" t="s">
        <v>5</v>
      </c>
      <c r="E734" s="16" t="s">
        <v>57</v>
      </c>
      <c r="F734" s="16" t="s">
        <v>4</v>
      </c>
      <c r="G734" s="16" t="s">
        <v>52</v>
      </c>
      <c r="H734" s="16">
        <v>1</v>
      </c>
      <c r="I734" s="16">
        <v>11</v>
      </c>
      <c r="J734" s="16" t="s">
        <v>121</v>
      </c>
      <c r="K734" s="16" t="s">
        <v>82</v>
      </c>
      <c r="L734" s="16" t="s">
        <v>11</v>
      </c>
      <c r="M734" s="16">
        <v>1</v>
      </c>
      <c r="N734" s="16" t="s">
        <v>40</v>
      </c>
      <c r="O734" s="17" t="s">
        <v>40</v>
      </c>
      <c r="R734" t="str">
        <f t="shared" si="67"/>
        <v>Budaors Challenger CupGroup StageCedric JaegyBence Forgacs</v>
      </c>
      <c r="V734">
        <f t="shared" si="68"/>
        <v>0</v>
      </c>
      <c r="X734">
        <f t="shared" si="69"/>
        <v>0</v>
      </c>
      <c r="Y734">
        <f t="shared" si="66"/>
        <v>0</v>
      </c>
      <c r="AA734">
        <f t="shared" si="70"/>
        <v>0</v>
      </c>
      <c r="AB734">
        <f t="shared" si="71"/>
        <v>0</v>
      </c>
    </row>
    <row r="735" spans="1:28" x14ac:dyDescent="0.35">
      <c r="A735" s="15">
        <v>44310</v>
      </c>
      <c r="B735" s="16" t="s">
        <v>18</v>
      </c>
      <c r="C735" s="16" t="s">
        <v>114</v>
      </c>
      <c r="D735" s="16" t="s">
        <v>5</v>
      </c>
      <c r="E735" s="16" t="s">
        <v>57</v>
      </c>
      <c r="F735" s="16" t="s">
        <v>4</v>
      </c>
      <c r="G735" s="16" t="s">
        <v>52</v>
      </c>
      <c r="H735" s="16">
        <v>1</v>
      </c>
      <c r="I735" s="16">
        <v>12</v>
      </c>
      <c r="J735" s="16" t="s">
        <v>121</v>
      </c>
      <c r="K735" s="16" t="s">
        <v>82</v>
      </c>
      <c r="L735" s="16" t="s">
        <v>11</v>
      </c>
      <c r="M735" s="16">
        <v>1</v>
      </c>
      <c r="N735" s="16" t="s">
        <v>40</v>
      </c>
      <c r="O735" s="17" t="s">
        <v>40</v>
      </c>
      <c r="R735" t="str">
        <f t="shared" si="67"/>
        <v>Budaors Challenger CupGroup StageCedric JaegyBence Forgacs</v>
      </c>
      <c r="V735">
        <f t="shared" si="68"/>
        <v>0</v>
      </c>
      <c r="X735">
        <f t="shared" si="69"/>
        <v>0</v>
      </c>
      <c r="Y735">
        <f t="shared" si="66"/>
        <v>0</v>
      </c>
      <c r="AA735">
        <f t="shared" si="70"/>
        <v>0</v>
      </c>
      <c r="AB735">
        <f t="shared" si="71"/>
        <v>0</v>
      </c>
    </row>
    <row r="736" spans="1:28" x14ac:dyDescent="0.35">
      <c r="A736" s="15">
        <v>44310</v>
      </c>
      <c r="B736" s="16" t="s">
        <v>18</v>
      </c>
      <c r="C736" s="16" t="s">
        <v>114</v>
      </c>
      <c r="D736" s="16" t="s">
        <v>5</v>
      </c>
      <c r="E736" s="16" t="s">
        <v>57</v>
      </c>
      <c r="F736" s="16" t="s">
        <v>4</v>
      </c>
      <c r="G736" s="16" t="s">
        <v>52</v>
      </c>
      <c r="H736" s="16">
        <v>1</v>
      </c>
      <c r="I736" s="16">
        <v>13</v>
      </c>
      <c r="J736" s="16" t="s">
        <v>121</v>
      </c>
      <c r="K736" s="16" t="s">
        <v>82</v>
      </c>
      <c r="L736" s="16" t="s">
        <v>11</v>
      </c>
      <c r="M736" s="16">
        <v>2</v>
      </c>
      <c r="N736" s="16" t="s">
        <v>12</v>
      </c>
      <c r="O736" s="17" t="s">
        <v>35</v>
      </c>
      <c r="R736" t="str">
        <f t="shared" si="67"/>
        <v>Budaors Challenger CupGroup StageCedric JaegyBence Forgacs</v>
      </c>
      <c r="V736">
        <f t="shared" si="68"/>
        <v>0</v>
      </c>
      <c r="X736">
        <f t="shared" si="69"/>
        <v>0</v>
      </c>
      <c r="Y736">
        <f t="shared" si="66"/>
        <v>0</v>
      </c>
      <c r="AA736">
        <f t="shared" si="70"/>
        <v>0</v>
      </c>
      <c r="AB736">
        <f t="shared" si="71"/>
        <v>1</v>
      </c>
    </row>
    <row r="737" spans="1:28" x14ac:dyDescent="0.35">
      <c r="A737" s="15">
        <v>44310</v>
      </c>
      <c r="B737" s="16" t="s">
        <v>18</v>
      </c>
      <c r="C737" s="16" t="s">
        <v>114</v>
      </c>
      <c r="D737" s="16" t="s">
        <v>5</v>
      </c>
      <c r="E737" s="16" t="s">
        <v>57</v>
      </c>
      <c r="F737" s="16" t="s">
        <v>4</v>
      </c>
      <c r="G737" s="16" t="s">
        <v>52</v>
      </c>
      <c r="H737" s="16">
        <v>1</v>
      </c>
      <c r="I737" s="16">
        <v>14</v>
      </c>
      <c r="J737" s="16" t="s">
        <v>121</v>
      </c>
      <c r="K737" s="16" t="s">
        <v>82</v>
      </c>
      <c r="L737" s="16" t="s">
        <v>11</v>
      </c>
      <c r="M737" s="16" t="s">
        <v>39</v>
      </c>
      <c r="N737" s="16" t="s">
        <v>12</v>
      </c>
      <c r="O737" s="17" t="s">
        <v>33</v>
      </c>
      <c r="R737" t="str">
        <f t="shared" si="67"/>
        <v>Budaors Challenger CupGroup StageCedric JaegyBence Forgacs</v>
      </c>
      <c r="V737">
        <f t="shared" si="68"/>
        <v>0</v>
      </c>
      <c r="X737">
        <f t="shared" si="69"/>
        <v>0</v>
      </c>
      <c r="Y737">
        <f t="shared" si="66"/>
        <v>0</v>
      </c>
      <c r="AA737">
        <f t="shared" si="70"/>
        <v>0</v>
      </c>
      <c r="AB737">
        <f t="shared" si="71"/>
        <v>0</v>
      </c>
    </row>
    <row r="738" spans="1:28" x14ac:dyDescent="0.35">
      <c r="A738" s="15">
        <v>44310</v>
      </c>
      <c r="B738" s="16" t="s">
        <v>18</v>
      </c>
      <c r="C738" s="16" t="s">
        <v>114</v>
      </c>
      <c r="D738" s="16" t="s">
        <v>5</v>
      </c>
      <c r="E738" s="16" t="s">
        <v>57</v>
      </c>
      <c r="F738" s="16" t="s">
        <v>4</v>
      </c>
      <c r="G738" s="16" t="s">
        <v>52</v>
      </c>
      <c r="H738" s="16">
        <v>1</v>
      </c>
      <c r="I738" s="16">
        <v>15</v>
      </c>
      <c r="J738" s="16" t="s">
        <v>121</v>
      </c>
      <c r="K738" s="16" t="s">
        <v>82</v>
      </c>
      <c r="L738" s="16" t="s">
        <v>11</v>
      </c>
      <c r="M738" s="16">
        <v>1</v>
      </c>
      <c r="N738" s="16" t="s">
        <v>12</v>
      </c>
      <c r="O738" s="17" t="s">
        <v>34</v>
      </c>
      <c r="R738" t="str">
        <f t="shared" si="67"/>
        <v>Budaors Challenger CupGroup StageCedric JaegyBence Forgacs</v>
      </c>
      <c r="V738">
        <f t="shared" si="68"/>
        <v>0</v>
      </c>
      <c r="X738">
        <f t="shared" si="69"/>
        <v>0</v>
      </c>
      <c r="Y738">
        <f t="shared" si="66"/>
        <v>1</v>
      </c>
      <c r="AA738">
        <f t="shared" si="70"/>
        <v>0</v>
      </c>
      <c r="AB738">
        <f t="shared" si="71"/>
        <v>0</v>
      </c>
    </row>
    <row r="739" spans="1:28" x14ac:dyDescent="0.35">
      <c r="A739" s="15">
        <v>44310</v>
      </c>
      <c r="B739" s="16" t="s">
        <v>18</v>
      </c>
      <c r="C739" s="16" t="s">
        <v>114</v>
      </c>
      <c r="D739" s="16" t="s">
        <v>5</v>
      </c>
      <c r="E739" s="16" t="s">
        <v>57</v>
      </c>
      <c r="F739" s="16" t="s">
        <v>4</v>
      </c>
      <c r="G739" s="16" t="s">
        <v>52</v>
      </c>
      <c r="H739" s="16">
        <v>1</v>
      </c>
      <c r="I739" s="16">
        <v>16</v>
      </c>
      <c r="J739" s="16" t="s">
        <v>121</v>
      </c>
      <c r="K739" s="16" t="s">
        <v>82</v>
      </c>
      <c r="L739" s="16" t="s">
        <v>11</v>
      </c>
      <c r="M739" s="16">
        <v>2</v>
      </c>
      <c r="N739" s="16" t="s">
        <v>12</v>
      </c>
      <c r="O739" s="17" t="s">
        <v>35</v>
      </c>
      <c r="R739" t="str">
        <f t="shared" si="67"/>
        <v>Budaors Challenger CupGroup StageCedric JaegyBence Forgacs</v>
      </c>
      <c r="V739">
        <f t="shared" si="68"/>
        <v>0</v>
      </c>
      <c r="X739">
        <f t="shared" si="69"/>
        <v>0</v>
      </c>
      <c r="Y739">
        <f t="shared" si="66"/>
        <v>0</v>
      </c>
      <c r="AA739">
        <f t="shared" si="70"/>
        <v>0</v>
      </c>
      <c r="AB739">
        <f t="shared" si="71"/>
        <v>1</v>
      </c>
    </row>
    <row r="740" spans="1:28" x14ac:dyDescent="0.35">
      <c r="A740" s="15">
        <v>44310</v>
      </c>
      <c r="B740" s="16" t="s">
        <v>18</v>
      </c>
      <c r="C740" s="16" t="s">
        <v>114</v>
      </c>
      <c r="D740" s="16" t="s">
        <v>5</v>
      </c>
      <c r="E740" s="16" t="s">
        <v>57</v>
      </c>
      <c r="F740" s="16" t="s">
        <v>4</v>
      </c>
      <c r="G740" s="16" t="s">
        <v>52</v>
      </c>
      <c r="H740" s="16">
        <v>1</v>
      </c>
      <c r="I740" s="16">
        <v>17</v>
      </c>
      <c r="J740" s="16" t="s">
        <v>121</v>
      </c>
      <c r="K740" s="16" t="s">
        <v>82</v>
      </c>
      <c r="L740" s="16" t="s">
        <v>12</v>
      </c>
      <c r="M740" s="16" t="s">
        <v>39</v>
      </c>
      <c r="N740" s="16" t="s">
        <v>11</v>
      </c>
      <c r="O740" s="17" t="s">
        <v>33</v>
      </c>
      <c r="R740" t="str">
        <f t="shared" si="67"/>
        <v>Budaors Challenger CupGroup StageCedric JaegyBence Forgacs</v>
      </c>
      <c r="V740">
        <f t="shared" si="68"/>
        <v>0</v>
      </c>
      <c r="X740">
        <f t="shared" si="69"/>
        <v>0</v>
      </c>
      <c r="Y740">
        <f t="shared" si="66"/>
        <v>0</v>
      </c>
      <c r="AA740">
        <f t="shared" si="70"/>
        <v>0</v>
      </c>
      <c r="AB740">
        <f t="shared" si="71"/>
        <v>0</v>
      </c>
    </row>
    <row r="741" spans="1:28" x14ac:dyDescent="0.35">
      <c r="A741" s="15">
        <v>44310</v>
      </c>
      <c r="B741" s="16" t="s">
        <v>18</v>
      </c>
      <c r="C741" s="16" t="s">
        <v>114</v>
      </c>
      <c r="D741" s="16" t="s">
        <v>5</v>
      </c>
      <c r="E741" s="16" t="s">
        <v>57</v>
      </c>
      <c r="F741" s="16" t="s">
        <v>4</v>
      </c>
      <c r="G741" s="16" t="s">
        <v>52</v>
      </c>
      <c r="H741" s="16">
        <v>1</v>
      </c>
      <c r="I741" s="16">
        <v>18</v>
      </c>
      <c r="J741" s="16" t="s">
        <v>121</v>
      </c>
      <c r="K741" s="16" t="s">
        <v>82</v>
      </c>
      <c r="L741" s="16" t="s">
        <v>12</v>
      </c>
      <c r="M741" s="16">
        <v>1</v>
      </c>
      <c r="N741" s="16" t="s">
        <v>11</v>
      </c>
      <c r="O741" s="17" t="s">
        <v>35</v>
      </c>
      <c r="R741" t="str">
        <f t="shared" si="67"/>
        <v>Budaors Challenger CupGroup StageCedric JaegyBence Forgacs</v>
      </c>
      <c r="V741">
        <f t="shared" si="68"/>
        <v>0</v>
      </c>
      <c r="X741">
        <f t="shared" si="69"/>
        <v>0</v>
      </c>
      <c r="Y741">
        <f t="shared" si="66"/>
        <v>1</v>
      </c>
      <c r="AA741">
        <f t="shared" si="70"/>
        <v>0</v>
      </c>
      <c r="AB741">
        <f t="shared" si="71"/>
        <v>0</v>
      </c>
    </row>
    <row r="742" spans="1:28" x14ac:dyDescent="0.35">
      <c r="A742" s="15">
        <v>44310</v>
      </c>
      <c r="B742" s="16" t="s">
        <v>18</v>
      </c>
      <c r="C742" s="16" t="s">
        <v>114</v>
      </c>
      <c r="D742" s="16" t="s">
        <v>5</v>
      </c>
      <c r="E742" s="16" t="s">
        <v>57</v>
      </c>
      <c r="F742" s="16" t="s">
        <v>4</v>
      </c>
      <c r="G742" s="16" t="s">
        <v>52</v>
      </c>
      <c r="H742" s="16">
        <v>1</v>
      </c>
      <c r="I742" s="16">
        <v>19</v>
      </c>
      <c r="J742" s="16" t="s">
        <v>121</v>
      </c>
      <c r="K742" s="16" t="s">
        <v>82</v>
      </c>
      <c r="L742" s="16" t="s">
        <v>12</v>
      </c>
      <c r="M742" s="16">
        <v>1</v>
      </c>
      <c r="N742" s="16" t="s">
        <v>12</v>
      </c>
      <c r="O742" s="17" t="s">
        <v>35</v>
      </c>
      <c r="R742" t="str">
        <f t="shared" si="67"/>
        <v>Budaors Challenger CupGroup StageCedric JaegyBence Forgacs</v>
      </c>
      <c r="V742">
        <f t="shared" si="68"/>
        <v>1</v>
      </c>
      <c r="X742">
        <f t="shared" si="69"/>
        <v>1</v>
      </c>
      <c r="Y742">
        <f t="shared" si="66"/>
        <v>0</v>
      </c>
      <c r="AA742">
        <f t="shared" si="70"/>
        <v>0</v>
      </c>
      <c r="AB742">
        <f t="shared" si="71"/>
        <v>0</v>
      </c>
    </row>
    <row r="743" spans="1:28" x14ac:dyDescent="0.35">
      <c r="A743" s="15">
        <v>44310</v>
      </c>
      <c r="B743" s="16" t="s">
        <v>18</v>
      </c>
      <c r="C743" s="16" t="s">
        <v>114</v>
      </c>
      <c r="D743" s="16" t="s">
        <v>5</v>
      </c>
      <c r="E743" s="16" t="s">
        <v>57</v>
      </c>
      <c r="F743" s="16" t="s">
        <v>4</v>
      </c>
      <c r="G743" s="16" t="s">
        <v>52</v>
      </c>
      <c r="H743" s="16">
        <v>1</v>
      </c>
      <c r="I743" s="16">
        <v>20</v>
      </c>
      <c r="J743" s="16" t="s">
        <v>121</v>
      </c>
      <c r="K743" s="16" t="s">
        <v>82</v>
      </c>
      <c r="L743" s="16" t="s">
        <v>12</v>
      </c>
      <c r="M743" s="16">
        <v>1</v>
      </c>
      <c r="N743" s="16" t="s">
        <v>12</v>
      </c>
      <c r="O743" s="17" t="s">
        <v>35</v>
      </c>
      <c r="R743" t="str">
        <f t="shared" si="67"/>
        <v>Budaors Challenger CupGroup StageCedric JaegyBence Forgacs</v>
      </c>
      <c r="V743">
        <f t="shared" si="68"/>
        <v>1</v>
      </c>
      <c r="X743">
        <f t="shared" si="69"/>
        <v>1</v>
      </c>
      <c r="Y743">
        <f t="shared" si="66"/>
        <v>0</v>
      </c>
      <c r="AA743">
        <f t="shared" si="70"/>
        <v>0</v>
      </c>
      <c r="AB743">
        <f t="shared" si="71"/>
        <v>0</v>
      </c>
    </row>
    <row r="744" spans="1:28" x14ac:dyDescent="0.35">
      <c r="A744" s="15">
        <v>44310</v>
      </c>
      <c r="B744" s="16" t="s">
        <v>18</v>
      </c>
      <c r="C744" s="16" t="s">
        <v>114</v>
      </c>
      <c r="D744" s="16" t="s">
        <v>5</v>
      </c>
      <c r="E744" s="16" t="s">
        <v>57</v>
      </c>
      <c r="F744" s="16" t="s">
        <v>4</v>
      </c>
      <c r="G744" s="16" t="s">
        <v>52</v>
      </c>
      <c r="H744" s="16">
        <v>1</v>
      </c>
      <c r="I744" s="16">
        <v>21</v>
      </c>
      <c r="J744" s="16" t="s">
        <v>121</v>
      </c>
      <c r="K744" s="16" t="s">
        <v>82</v>
      </c>
      <c r="L744" s="16" t="s">
        <v>11</v>
      </c>
      <c r="M744" s="16">
        <v>2</v>
      </c>
      <c r="N744" s="16" t="s">
        <v>12</v>
      </c>
      <c r="O744" s="17" t="s">
        <v>34</v>
      </c>
      <c r="R744" t="str">
        <f t="shared" si="67"/>
        <v>Budaors Challenger CupGroup StageCedric JaegyBence Forgacs</v>
      </c>
      <c r="V744">
        <f t="shared" si="68"/>
        <v>0</v>
      </c>
      <c r="X744">
        <f t="shared" si="69"/>
        <v>0</v>
      </c>
      <c r="Y744">
        <f t="shared" si="66"/>
        <v>0</v>
      </c>
      <c r="AA744">
        <f t="shared" si="70"/>
        <v>0</v>
      </c>
      <c r="AB744">
        <f t="shared" si="71"/>
        <v>1</v>
      </c>
    </row>
    <row r="745" spans="1:28" x14ac:dyDescent="0.35">
      <c r="A745" s="15">
        <v>44310</v>
      </c>
      <c r="B745" s="16" t="s">
        <v>18</v>
      </c>
      <c r="C745" s="16" t="s">
        <v>114</v>
      </c>
      <c r="D745" s="16" t="s">
        <v>5</v>
      </c>
      <c r="E745" s="16" t="s">
        <v>57</v>
      </c>
      <c r="F745" s="16" t="s">
        <v>4</v>
      </c>
      <c r="G745" s="16" t="s">
        <v>52</v>
      </c>
      <c r="H745" s="16">
        <v>2</v>
      </c>
      <c r="I745" s="16">
        <v>1</v>
      </c>
      <c r="J745" s="16" t="s">
        <v>121</v>
      </c>
      <c r="K745" s="16" t="s">
        <v>82</v>
      </c>
      <c r="L745" s="16" t="s">
        <v>12</v>
      </c>
      <c r="M745" s="16">
        <v>2</v>
      </c>
      <c r="N745" s="16" t="s">
        <v>12</v>
      </c>
      <c r="O745" s="17" t="s">
        <v>33</v>
      </c>
      <c r="R745" t="str">
        <f t="shared" si="67"/>
        <v>Budaors Challenger CupGroup StageCedric JaegyBence Forgacs</v>
      </c>
      <c r="V745">
        <f t="shared" si="68"/>
        <v>1</v>
      </c>
      <c r="X745">
        <f t="shared" si="69"/>
        <v>0</v>
      </c>
      <c r="Y745">
        <f t="shared" si="66"/>
        <v>0</v>
      </c>
      <c r="AA745">
        <f t="shared" si="70"/>
        <v>1</v>
      </c>
      <c r="AB745">
        <f t="shared" si="71"/>
        <v>0</v>
      </c>
    </row>
    <row r="746" spans="1:28" x14ac:dyDescent="0.35">
      <c r="A746" s="15">
        <v>44310</v>
      </c>
      <c r="B746" s="16" t="s">
        <v>18</v>
      </c>
      <c r="C746" s="16" t="s">
        <v>114</v>
      </c>
      <c r="D746" s="16" t="s">
        <v>5</v>
      </c>
      <c r="E746" s="16" t="s">
        <v>57</v>
      </c>
      <c r="F746" s="16" t="s">
        <v>4</v>
      </c>
      <c r="G746" s="16" t="s">
        <v>52</v>
      </c>
      <c r="H746" s="16">
        <v>2</v>
      </c>
      <c r="I746" s="16">
        <v>2</v>
      </c>
      <c r="J746" s="16" t="s">
        <v>121</v>
      </c>
      <c r="K746" s="16" t="s">
        <v>82</v>
      </c>
      <c r="L746" s="16" t="s">
        <v>12</v>
      </c>
      <c r="M746" s="16">
        <v>2</v>
      </c>
      <c r="N746" s="16" t="s">
        <v>11</v>
      </c>
      <c r="O746" s="17" t="s">
        <v>33</v>
      </c>
      <c r="R746" t="str">
        <f t="shared" si="67"/>
        <v>Budaors Challenger CupGroup StageCedric JaegyBence Forgacs</v>
      </c>
      <c r="V746">
        <f t="shared" si="68"/>
        <v>0</v>
      </c>
      <c r="X746">
        <f t="shared" si="69"/>
        <v>0</v>
      </c>
      <c r="Y746">
        <f t="shared" si="66"/>
        <v>0</v>
      </c>
      <c r="AA746">
        <f t="shared" si="70"/>
        <v>0</v>
      </c>
      <c r="AB746">
        <f t="shared" si="71"/>
        <v>1</v>
      </c>
    </row>
    <row r="747" spans="1:28" x14ac:dyDescent="0.35">
      <c r="A747" s="15">
        <v>44310</v>
      </c>
      <c r="B747" s="16" t="s">
        <v>18</v>
      </c>
      <c r="C747" s="16" t="s">
        <v>114</v>
      </c>
      <c r="D747" s="16" t="s">
        <v>5</v>
      </c>
      <c r="E747" s="16" t="s">
        <v>57</v>
      </c>
      <c r="F747" s="16" t="s">
        <v>4</v>
      </c>
      <c r="G747" s="16" t="s">
        <v>52</v>
      </c>
      <c r="H747" s="16">
        <v>2</v>
      </c>
      <c r="I747" s="16">
        <v>3</v>
      </c>
      <c r="J747" s="16" t="s">
        <v>121</v>
      </c>
      <c r="K747" s="16" t="s">
        <v>82</v>
      </c>
      <c r="L747" s="16" t="s">
        <v>12</v>
      </c>
      <c r="M747" s="16">
        <v>1</v>
      </c>
      <c r="N747" s="16" t="s">
        <v>12</v>
      </c>
      <c r="O747" s="17" t="s">
        <v>33</v>
      </c>
      <c r="R747" t="str">
        <f t="shared" si="67"/>
        <v>Budaors Challenger CupGroup StageCedric JaegyBence Forgacs</v>
      </c>
      <c r="V747">
        <f t="shared" si="68"/>
        <v>1</v>
      </c>
      <c r="X747">
        <f t="shared" si="69"/>
        <v>1</v>
      </c>
      <c r="Y747">
        <f t="shared" si="66"/>
        <v>0</v>
      </c>
      <c r="AA747">
        <f t="shared" si="70"/>
        <v>0</v>
      </c>
      <c r="AB747">
        <f t="shared" si="71"/>
        <v>0</v>
      </c>
    </row>
    <row r="748" spans="1:28" x14ac:dyDescent="0.35">
      <c r="A748" s="15">
        <v>44310</v>
      </c>
      <c r="B748" s="16" t="s">
        <v>18</v>
      </c>
      <c r="C748" s="16" t="s">
        <v>114</v>
      </c>
      <c r="D748" s="16" t="s">
        <v>5</v>
      </c>
      <c r="E748" s="16" t="s">
        <v>57</v>
      </c>
      <c r="F748" s="16" t="s">
        <v>4</v>
      </c>
      <c r="G748" s="16" t="s">
        <v>52</v>
      </c>
      <c r="H748" s="16">
        <v>2</v>
      </c>
      <c r="I748" s="16">
        <v>4</v>
      </c>
      <c r="J748" s="16" t="s">
        <v>121</v>
      </c>
      <c r="K748" s="16" t="s">
        <v>82</v>
      </c>
      <c r="L748" s="16" t="s">
        <v>12</v>
      </c>
      <c r="M748" s="16">
        <v>2</v>
      </c>
      <c r="N748" s="16" t="s">
        <v>12</v>
      </c>
      <c r="O748" s="17" t="s">
        <v>33</v>
      </c>
      <c r="R748" t="str">
        <f t="shared" si="67"/>
        <v>Budaors Challenger CupGroup StageCedric JaegyBence Forgacs</v>
      </c>
      <c r="V748">
        <f t="shared" si="68"/>
        <v>1</v>
      </c>
      <c r="X748">
        <f t="shared" si="69"/>
        <v>0</v>
      </c>
      <c r="Y748">
        <f t="shared" si="66"/>
        <v>0</v>
      </c>
      <c r="AA748">
        <f t="shared" si="70"/>
        <v>1</v>
      </c>
      <c r="AB748">
        <f t="shared" si="71"/>
        <v>0</v>
      </c>
    </row>
    <row r="749" spans="1:28" x14ac:dyDescent="0.35">
      <c r="A749" s="15">
        <v>44310</v>
      </c>
      <c r="B749" s="16" t="s">
        <v>18</v>
      </c>
      <c r="C749" s="16" t="s">
        <v>114</v>
      </c>
      <c r="D749" s="16" t="s">
        <v>5</v>
      </c>
      <c r="E749" s="16" t="s">
        <v>57</v>
      </c>
      <c r="F749" s="16" t="s">
        <v>4</v>
      </c>
      <c r="G749" s="16" t="s">
        <v>52</v>
      </c>
      <c r="H749" s="16">
        <v>2</v>
      </c>
      <c r="I749" s="16">
        <v>5</v>
      </c>
      <c r="J749" s="16" t="s">
        <v>121</v>
      </c>
      <c r="K749" s="16" t="s">
        <v>82</v>
      </c>
      <c r="L749" s="16" t="s">
        <v>11</v>
      </c>
      <c r="M749" s="16">
        <v>2</v>
      </c>
      <c r="N749" s="16" t="s">
        <v>12</v>
      </c>
      <c r="O749" s="17" t="s">
        <v>34</v>
      </c>
      <c r="R749" t="str">
        <f t="shared" si="67"/>
        <v>Budaors Challenger CupGroup StageCedric JaegyBence Forgacs</v>
      </c>
      <c r="V749">
        <f t="shared" si="68"/>
        <v>0</v>
      </c>
      <c r="X749">
        <f t="shared" si="69"/>
        <v>0</v>
      </c>
      <c r="Y749">
        <f t="shared" si="66"/>
        <v>0</v>
      </c>
      <c r="AA749">
        <f t="shared" si="70"/>
        <v>0</v>
      </c>
      <c r="AB749">
        <f t="shared" si="71"/>
        <v>1</v>
      </c>
    </row>
    <row r="750" spans="1:28" x14ac:dyDescent="0.35">
      <c r="A750" s="15">
        <v>44310</v>
      </c>
      <c r="B750" s="16" t="s">
        <v>18</v>
      </c>
      <c r="C750" s="16" t="s">
        <v>114</v>
      </c>
      <c r="D750" s="16" t="s">
        <v>5</v>
      </c>
      <c r="E750" s="16" t="s">
        <v>57</v>
      </c>
      <c r="F750" s="16" t="s">
        <v>4</v>
      </c>
      <c r="G750" s="16" t="s">
        <v>52</v>
      </c>
      <c r="H750" s="16">
        <v>2</v>
      </c>
      <c r="I750" s="16">
        <v>6</v>
      </c>
      <c r="J750" s="16" t="s">
        <v>121</v>
      </c>
      <c r="K750" s="16" t="s">
        <v>82</v>
      </c>
      <c r="L750" s="16" t="s">
        <v>11</v>
      </c>
      <c r="M750" s="16">
        <v>2</v>
      </c>
      <c r="N750" s="16" t="s">
        <v>11</v>
      </c>
      <c r="O750" s="17" t="s">
        <v>33</v>
      </c>
      <c r="R750" t="str">
        <f t="shared" si="67"/>
        <v>Budaors Challenger CupGroup StageCedric JaegyBence Forgacs</v>
      </c>
      <c r="V750">
        <f t="shared" si="68"/>
        <v>1</v>
      </c>
      <c r="X750">
        <f t="shared" si="69"/>
        <v>0</v>
      </c>
      <c r="Y750">
        <f t="shared" si="66"/>
        <v>0</v>
      </c>
      <c r="AA750">
        <f t="shared" si="70"/>
        <v>1</v>
      </c>
      <c r="AB750">
        <f t="shared" si="71"/>
        <v>0</v>
      </c>
    </row>
    <row r="751" spans="1:28" x14ac:dyDescent="0.35">
      <c r="A751" s="15">
        <v>44310</v>
      </c>
      <c r="B751" s="16" t="s">
        <v>18</v>
      </c>
      <c r="C751" s="16" t="s">
        <v>114</v>
      </c>
      <c r="D751" s="16" t="s">
        <v>5</v>
      </c>
      <c r="E751" s="16" t="s">
        <v>57</v>
      </c>
      <c r="F751" s="16" t="s">
        <v>4</v>
      </c>
      <c r="G751" s="16" t="s">
        <v>52</v>
      </c>
      <c r="H751" s="16">
        <v>2</v>
      </c>
      <c r="I751" s="16">
        <v>7</v>
      </c>
      <c r="J751" s="16" t="s">
        <v>121</v>
      </c>
      <c r="K751" s="16" t="s">
        <v>82</v>
      </c>
      <c r="L751" s="16" t="s">
        <v>11</v>
      </c>
      <c r="M751" s="16">
        <v>2</v>
      </c>
      <c r="N751" s="16" t="s">
        <v>12</v>
      </c>
      <c r="O751" s="17" t="s">
        <v>35</v>
      </c>
      <c r="R751" t="str">
        <f t="shared" si="67"/>
        <v>Budaors Challenger CupGroup StageCedric JaegyBence Forgacs</v>
      </c>
      <c r="V751">
        <f t="shared" si="68"/>
        <v>0</v>
      </c>
      <c r="X751">
        <f t="shared" si="69"/>
        <v>0</v>
      </c>
      <c r="Y751">
        <f t="shared" si="66"/>
        <v>0</v>
      </c>
      <c r="AA751">
        <f t="shared" si="70"/>
        <v>0</v>
      </c>
      <c r="AB751">
        <f t="shared" si="71"/>
        <v>1</v>
      </c>
    </row>
    <row r="752" spans="1:28" x14ac:dyDescent="0.35">
      <c r="A752" s="15">
        <v>44310</v>
      </c>
      <c r="B752" s="16" t="s">
        <v>18</v>
      </c>
      <c r="C752" s="16" t="s">
        <v>114</v>
      </c>
      <c r="D752" s="16" t="s">
        <v>5</v>
      </c>
      <c r="E752" s="16" t="s">
        <v>57</v>
      </c>
      <c r="F752" s="16" t="s">
        <v>4</v>
      </c>
      <c r="G752" s="16" t="s">
        <v>52</v>
      </c>
      <c r="H752" s="16">
        <v>2</v>
      </c>
      <c r="I752" s="16">
        <v>8</v>
      </c>
      <c r="J752" s="16" t="s">
        <v>121</v>
      </c>
      <c r="K752" s="16" t="s">
        <v>82</v>
      </c>
      <c r="L752" s="16" t="s">
        <v>11</v>
      </c>
      <c r="M752" s="16">
        <v>2</v>
      </c>
      <c r="N752" s="16" t="s">
        <v>12</v>
      </c>
      <c r="O752" s="17" t="s">
        <v>35</v>
      </c>
      <c r="R752" t="str">
        <f t="shared" si="67"/>
        <v>Budaors Challenger CupGroup StageCedric JaegyBence Forgacs</v>
      </c>
      <c r="V752">
        <f t="shared" si="68"/>
        <v>0</v>
      </c>
      <c r="X752">
        <f t="shared" si="69"/>
        <v>0</v>
      </c>
      <c r="Y752">
        <f t="shared" si="66"/>
        <v>0</v>
      </c>
      <c r="AA752">
        <f t="shared" si="70"/>
        <v>0</v>
      </c>
      <c r="AB752">
        <f t="shared" si="71"/>
        <v>1</v>
      </c>
    </row>
    <row r="753" spans="1:28" x14ac:dyDescent="0.35">
      <c r="A753" s="15">
        <v>44310</v>
      </c>
      <c r="B753" s="16" t="s">
        <v>18</v>
      </c>
      <c r="C753" s="16" t="s">
        <v>114</v>
      </c>
      <c r="D753" s="16" t="s">
        <v>5</v>
      </c>
      <c r="E753" s="16" t="s">
        <v>57</v>
      </c>
      <c r="F753" s="16" t="s">
        <v>4</v>
      </c>
      <c r="G753" s="16" t="s">
        <v>52</v>
      </c>
      <c r="H753" s="16">
        <v>2</v>
      </c>
      <c r="I753" s="16">
        <v>9</v>
      </c>
      <c r="J753" s="16" t="s">
        <v>121</v>
      </c>
      <c r="K753" s="16" t="s">
        <v>82</v>
      </c>
      <c r="L753" s="16" t="s">
        <v>12</v>
      </c>
      <c r="M753" s="16">
        <v>2</v>
      </c>
      <c r="N753" s="16" t="s">
        <v>12</v>
      </c>
      <c r="O753" s="17" t="s">
        <v>34</v>
      </c>
      <c r="R753" t="str">
        <f t="shared" si="67"/>
        <v>Budaors Challenger CupGroup StageCedric JaegyBence Forgacs</v>
      </c>
      <c r="V753">
        <f t="shared" si="68"/>
        <v>1</v>
      </c>
      <c r="X753">
        <f t="shared" si="69"/>
        <v>0</v>
      </c>
      <c r="Y753">
        <f t="shared" si="66"/>
        <v>0</v>
      </c>
      <c r="AA753">
        <f t="shared" si="70"/>
        <v>1</v>
      </c>
      <c r="AB753">
        <f t="shared" si="71"/>
        <v>0</v>
      </c>
    </row>
    <row r="754" spans="1:28" x14ac:dyDescent="0.35">
      <c r="A754" s="15">
        <v>44310</v>
      </c>
      <c r="B754" s="16" t="s">
        <v>18</v>
      </c>
      <c r="C754" s="16" t="s">
        <v>114</v>
      </c>
      <c r="D754" s="16" t="s">
        <v>5</v>
      </c>
      <c r="E754" s="16" t="s">
        <v>57</v>
      </c>
      <c r="F754" s="16" t="s">
        <v>4</v>
      </c>
      <c r="G754" s="16" t="s">
        <v>52</v>
      </c>
      <c r="H754" s="16">
        <v>2</v>
      </c>
      <c r="I754" s="16">
        <v>10</v>
      </c>
      <c r="J754" s="16" t="s">
        <v>121</v>
      </c>
      <c r="K754" s="16" t="s">
        <v>82</v>
      </c>
      <c r="L754" s="16" t="s">
        <v>12</v>
      </c>
      <c r="M754" s="16">
        <v>2</v>
      </c>
      <c r="N754" s="16" t="s">
        <v>12</v>
      </c>
      <c r="O754" s="17" t="s">
        <v>33</v>
      </c>
      <c r="R754" t="str">
        <f t="shared" si="67"/>
        <v>Budaors Challenger CupGroup StageCedric JaegyBence Forgacs</v>
      </c>
      <c r="V754">
        <f t="shared" si="68"/>
        <v>1</v>
      </c>
      <c r="X754">
        <f t="shared" si="69"/>
        <v>0</v>
      </c>
      <c r="Y754">
        <f t="shared" si="66"/>
        <v>0</v>
      </c>
      <c r="AA754">
        <f t="shared" si="70"/>
        <v>1</v>
      </c>
      <c r="AB754">
        <f t="shared" si="71"/>
        <v>0</v>
      </c>
    </row>
    <row r="755" spans="1:28" x14ac:dyDescent="0.35">
      <c r="A755" s="15">
        <v>44310</v>
      </c>
      <c r="B755" s="16" t="s">
        <v>18</v>
      </c>
      <c r="C755" s="16" t="s">
        <v>114</v>
      </c>
      <c r="D755" s="16" t="s">
        <v>5</v>
      </c>
      <c r="E755" s="16" t="s">
        <v>57</v>
      </c>
      <c r="F755" s="16" t="s">
        <v>4</v>
      </c>
      <c r="G755" s="16" t="s">
        <v>52</v>
      </c>
      <c r="H755" s="16">
        <v>2</v>
      </c>
      <c r="I755" s="16">
        <v>11</v>
      </c>
      <c r="J755" s="16" t="s">
        <v>121</v>
      </c>
      <c r="K755" s="16" t="s">
        <v>82</v>
      </c>
      <c r="L755" s="16" t="s">
        <v>12</v>
      </c>
      <c r="M755" s="16">
        <v>1</v>
      </c>
      <c r="N755" s="16" t="s">
        <v>12</v>
      </c>
      <c r="O755" s="17" t="s">
        <v>33</v>
      </c>
      <c r="R755" t="str">
        <f t="shared" si="67"/>
        <v>Budaors Challenger CupGroup StageCedric JaegyBence Forgacs</v>
      </c>
      <c r="V755">
        <f t="shared" si="68"/>
        <v>1</v>
      </c>
      <c r="X755">
        <f t="shared" si="69"/>
        <v>1</v>
      </c>
      <c r="Y755">
        <f t="shared" si="66"/>
        <v>0</v>
      </c>
      <c r="AA755">
        <f t="shared" si="70"/>
        <v>0</v>
      </c>
      <c r="AB755">
        <f t="shared" si="71"/>
        <v>0</v>
      </c>
    </row>
    <row r="756" spans="1:28" x14ac:dyDescent="0.35">
      <c r="A756" s="15">
        <v>44310</v>
      </c>
      <c r="B756" s="16" t="s">
        <v>18</v>
      </c>
      <c r="C756" s="16" t="s">
        <v>114</v>
      </c>
      <c r="D756" s="16" t="s">
        <v>5</v>
      </c>
      <c r="E756" s="16" t="s">
        <v>57</v>
      </c>
      <c r="F756" s="16" t="s">
        <v>4</v>
      </c>
      <c r="G756" s="16" t="s">
        <v>52</v>
      </c>
      <c r="H756" s="16">
        <v>2</v>
      </c>
      <c r="I756" s="16">
        <v>12</v>
      </c>
      <c r="J756" s="16" t="s">
        <v>121</v>
      </c>
      <c r="K756" s="16" t="s">
        <v>82</v>
      </c>
      <c r="L756" s="16" t="s">
        <v>12</v>
      </c>
      <c r="M756" s="16">
        <v>1</v>
      </c>
      <c r="N756" s="16" t="s">
        <v>12</v>
      </c>
      <c r="O756" s="17" t="s">
        <v>33</v>
      </c>
      <c r="R756" t="str">
        <f t="shared" si="67"/>
        <v>Budaors Challenger CupGroup StageCedric JaegyBence Forgacs</v>
      </c>
      <c r="V756">
        <f t="shared" si="68"/>
        <v>1</v>
      </c>
      <c r="X756">
        <f t="shared" si="69"/>
        <v>1</v>
      </c>
      <c r="Y756">
        <f t="shared" si="66"/>
        <v>0</v>
      </c>
      <c r="AA756">
        <f t="shared" si="70"/>
        <v>0</v>
      </c>
      <c r="AB756">
        <f t="shared" si="71"/>
        <v>0</v>
      </c>
    </row>
    <row r="757" spans="1:28" x14ac:dyDescent="0.35">
      <c r="A757" s="15">
        <v>44310</v>
      </c>
      <c r="B757" s="16" t="s">
        <v>18</v>
      </c>
      <c r="C757" s="16" t="s">
        <v>114</v>
      </c>
      <c r="D757" s="16" t="s">
        <v>5</v>
      </c>
      <c r="E757" s="16" t="s">
        <v>57</v>
      </c>
      <c r="F757" s="16" t="s">
        <v>4</v>
      </c>
      <c r="G757" s="16" t="s">
        <v>52</v>
      </c>
      <c r="H757" s="16">
        <v>2</v>
      </c>
      <c r="I757" s="16">
        <v>13</v>
      </c>
      <c r="J757" s="16" t="s">
        <v>121</v>
      </c>
      <c r="K757" s="16" t="s">
        <v>82</v>
      </c>
      <c r="L757" s="16" t="s">
        <v>11</v>
      </c>
      <c r="M757" s="16">
        <v>2</v>
      </c>
      <c r="N757" s="16" t="s">
        <v>12</v>
      </c>
      <c r="O757" s="17" t="s">
        <v>35</v>
      </c>
      <c r="R757" t="str">
        <f t="shared" si="67"/>
        <v>Budaors Challenger CupGroup StageCedric JaegyBence Forgacs</v>
      </c>
      <c r="V757">
        <f t="shared" si="68"/>
        <v>0</v>
      </c>
      <c r="X757">
        <f t="shared" si="69"/>
        <v>0</v>
      </c>
      <c r="Y757">
        <f t="shared" si="66"/>
        <v>0</v>
      </c>
      <c r="AA757">
        <f t="shared" si="70"/>
        <v>0</v>
      </c>
      <c r="AB757">
        <f t="shared" si="71"/>
        <v>1</v>
      </c>
    </row>
    <row r="758" spans="1:28" x14ac:dyDescent="0.35">
      <c r="A758" s="15">
        <v>44310</v>
      </c>
      <c r="B758" s="16" t="s">
        <v>18</v>
      </c>
      <c r="C758" s="16" t="s">
        <v>114</v>
      </c>
      <c r="D758" s="16" t="s">
        <v>5</v>
      </c>
      <c r="E758" s="16" t="s">
        <v>57</v>
      </c>
      <c r="F758" s="16" t="s">
        <v>4</v>
      </c>
      <c r="G758" s="16" t="s">
        <v>52</v>
      </c>
      <c r="H758" s="16">
        <v>2</v>
      </c>
      <c r="I758" s="16">
        <v>14</v>
      </c>
      <c r="J758" s="16" t="s">
        <v>121</v>
      </c>
      <c r="K758" s="16" t="s">
        <v>82</v>
      </c>
      <c r="L758" s="16" t="s">
        <v>11</v>
      </c>
      <c r="M758" s="16">
        <v>1</v>
      </c>
      <c r="N758" s="16" t="s">
        <v>12</v>
      </c>
      <c r="O758" s="17" t="s">
        <v>35</v>
      </c>
      <c r="R758" t="str">
        <f t="shared" si="67"/>
        <v>Budaors Challenger CupGroup StageCedric JaegyBence Forgacs</v>
      </c>
      <c r="V758">
        <f t="shared" si="68"/>
        <v>0</v>
      </c>
      <c r="X758">
        <f t="shared" si="69"/>
        <v>0</v>
      </c>
      <c r="Y758">
        <f t="shared" si="66"/>
        <v>1</v>
      </c>
      <c r="AA758">
        <f t="shared" si="70"/>
        <v>0</v>
      </c>
      <c r="AB758">
        <f t="shared" si="71"/>
        <v>0</v>
      </c>
    </row>
    <row r="759" spans="1:28" x14ac:dyDescent="0.35">
      <c r="A759" s="15">
        <v>44310</v>
      </c>
      <c r="B759" s="16" t="s">
        <v>18</v>
      </c>
      <c r="C759" s="16" t="s">
        <v>114</v>
      </c>
      <c r="D759" s="16" t="s">
        <v>5</v>
      </c>
      <c r="E759" s="16" t="s">
        <v>57</v>
      </c>
      <c r="F759" s="16" t="s">
        <v>4</v>
      </c>
      <c r="G759" s="16" t="s">
        <v>52</v>
      </c>
      <c r="H759" s="16">
        <v>1</v>
      </c>
      <c r="I759" s="16">
        <v>1</v>
      </c>
      <c r="J759" s="16" t="s">
        <v>80</v>
      </c>
      <c r="K759" s="16" t="s">
        <v>84</v>
      </c>
      <c r="L759" s="16" t="s">
        <v>12</v>
      </c>
      <c r="M759" s="16" t="s">
        <v>39</v>
      </c>
      <c r="N759" s="16" t="s">
        <v>11</v>
      </c>
      <c r="O759" s="17" t="s">
        <v>33</v>
      </c>
      <c r="R759" t="str">
        <f t="shared" si="67"/>
        <v>Budaors Challenger CupGroup StageApor GyorgydeakBarna Kovacsfi</v>
      </c>
      <c r="V759">
        <f t="shared" si="68"/>
        <v>0</v>
      </c>
      <c r="X759">
        <f t="shared" si="69"/>
        <v>0</v>
      </c>
      <c r="Y759">
        <f t="shared" si="66"/>
        <v>0</v>
      </c>
      <c r="AA759">
        <f t="shared" si="70"/>
        <v>0</v>
      </c>
      <c r="AB759">
        <f t="shared" si="71"/>
        <v>0</v>
      </c>
    </row>
    <row r="760" spans="1:28" x14ac:dyDescent="0.35">
      <c r="A760" s="15">
        <v>44310</v>
      </c>
      <c r="B760" s="16" t="s">
        <v>18</v>
      </c>
      <c r="C760" s="16" t="s">
        <v>114</v>
      </c>
      <c r="D760" s="16" t="s">
        <v>5</v>
      </c>
      <c r="E760" s="16" t="s">
        <v>57</v>
      </c>
      <c r="F760" s="16" t="s">
        <v>4</v>
      </c>
      <c r="G760" s="16" t="s">
        <v>52</v>
      </c>
      <c r="H760" s="16">
        <v>1</v>
      </c>
      <c r="I760" s="16">
        <v>2</v>
      </c>
      <c r="J760" s="16" t="s">
        <v>80</v>
      </c>
      <c r="K760" s="16" t="s">
        <v>84</v>
      </c>
      <c r="L760" s="16" t="s">
        <v>12</v>
      </c>
      <c r="M760" s="16">
        <v>2</v>
      </c>
      <c r="N760" s="16" t="s">
        <v>40</v>
      </c>
      <c r="O760" s="17" t="s">
        <v>40</v>
      </c>
      <c r="R760" t="str">
        <f t="shared" si="67"/>
        <v>Budaors Challenger CupGroup StageApor GyorgydeakBarna Kovacsfi</v>
      </c>
      <c r="V760">
        <f t="shared" si="68"/>
        <v>0</v>
      </c>
      <c r="X760">
        <f t="shared" si="69"/>
        <v>0</v>
      </c>
      <c r="Y760">
        <f t="shared" si="66"/>
        <v>0</v>
      </c>
      <c r="AA760">
        <f t="shared" si="70"/>
        <v>0</v>
      </c>
      <c r="AB760">
        <f t="shared" si="71"/>
        <v>0</v>
      </c>
    </row>
    <row r="761" spans="1:28" x14ac:dyDescent="0.35">
      <c r="A761" s="15">
        <v>44310</v>
      </c>
      <c r="B761" s="16" t="s">
        <v>18</v>
      </c>
      <c r="C761" s="16" t="s">
        <v>114</v>
      </c>
      <c r="D761" s="16" t="s">
        <v>5</v>
      </c>
      <c r="E761" s="16" t="s">
        <v>57</v>
      </c>
      <c r="F761" s="16" t="s">
        <v>4</v>
      </c>
      <c r="G761" s="16" t="s">
        <v>52</v>
      </c>
      <c r="H761" s="16">
        <v>1</v>
      </c>
      <c r="I761" s="16">
        <v>3</v>
      </c>
      <c r="J761" s="16" t="s">
        <v>80</v>
      </c>
      <c r="K761" s="16" t="s">
        <v>84</v>
      </c>
      <c r="L761" s="16" t="s">
        <v>12</v>
      </c>
      <c r="M761" s="16">
        <v>2</v>
      </c>
      <c r="N761" s="16" t="s">
        <v>40</v>
      </c>
      <c r="O761" s="17" t="s">
        <v>40</v>
      </c>
      <c r="R761" t="str">
        <f t="shared" si="67"/>
        <v>Budaors Challenger CupGroup StageApor GyorgydeakBarna Kovacsfi</v>
      </c>
      <c r="V761">
        <f t="shared" si="68"/>
        <v>0</v>
      </c>
      <c r="X761">
        <f t="shared" si="69"/>
        <v>0</v>
      </c>
      <c r="Y761">
        <f t="shared" si="66"/>
        <v>0</v>
      </c>
      <c r="AA761">
        <f t="shared" si="70"/>
        <v>0</v>
      </c>
      <c r="AB761">
        <f t="shared" si="71"/>
        <v>0</v>
      </c>
    </row>
    <row r="762" spans="1:28" x14ac:dyDescent="0.35">
      <c r="A762" s="15">
        <v>44310</v>
      </c>
      <c r="B762" s="16" t="s">
        <v>18</v>
      </c>
      <c r="C762" s="16" t="s">
        <v>114</v>
      </c>
      <c r="D762" s="16" t="s">
        <v>5</v>
      </c>
      <c r="E762" s="16" t="s">
        <v>57</v>
      </c>
      <c r="F762" s="16" t="s">
        <v>4</v>
      </c>
      <c r="G762" s="16" t="s">
        <v>52</v>
      </c>
      <c r="H762" s="16">
        <v>1</v>
      </c>
      <c r="I762" s="16">
        <v>4</v>
      </c>
      <c r="J762" s="16" t="s">
        <v>80</v>
      </c>
      <c r="K762" s="16" t="s">
        <v>84</v>
      </c>
      <c r="L762" s="16" t="s">
        <v>12</v>
      </c>
      <c r="M762" s="16">
        <v>2</v>
      </c>
      <c r="N762" s="16" t="s">
        <v>12</v>
      </c>
      <c r="O762" s="17" t="s">
        <v>33</v>
      </c>
      <c r="R762" t="str">
        <f t="shared" si="67"/>
        <v>Budaors Challenger CupGroup StageApor GyorgydeakBarna Kovacsfi</v>
      </c>
      <c r="V762">
        <f t="shared" si="68"/>
        <v>1</v>
      </c>
      <c r="X762">
        <f t="shared" si="69"/>
        <v>0</v>
      </c>
      <c r="Y762">
        <f t="shared" si="66"/>
        <v>0</v>
      </c>
      <c r="AA762">
        <f t="shared" si="70"/>
        <v>1</v>
      </c>
      <c r="AB762">
        <f t="shared" si="71"/>
        <v>0</v>
      </c>
    </row>
    <row r="763" spans="1:28" x14ac:dyDescent="0.35">
      <c r="A763" s="15">
        <v>44310</v>
      </c>
      <c r="B763" s="16" t="s">
        <v>18</v>
      </c>
      <c r="C763" s="16" t="s">
        <v>114</v>
      </c>
      <c r="D763" s="16" t="s">
        <v>5</v>
      </c>
      <c r="E763" s="16" t="s">
        <v>57</v>
      </c>
      <c r="F763" s="16" t="s">
        <v>4</v>
      </c>
      <c r="G763" s="16" t="s">
        <v>52</v>
      </c>
      <c r="H763" s="16">
        <v>1</v>
      </c>
      <c r="I763" s="16">
        <v>5</v>
      </c>
      <c r="J763" s="16" t="s">
        <v>80</v>
      </c>
      <c r="K763" s="16" t="s">
        <v>84</v>
      </c>
      <c r="L763" s="16" t="s">
        <v>12</v>
      </c>
      <c r="M763" s="16">
        <v>2</v>
      </c>
      <c r="N763" s="16" t="s">
        <v>11</v>
      </c>
      <c r="O763" s="17" t="s">
        <v>34</v>
      </c>
      <c r="R763" t="str">
        <f t="shared" si="67"/>
        <v>Budaors Challenger CupGroup StageApor GyorgydeakBarna Kovacsfi</v>
      </c>
      <c r="V763">
        <f t="shared" si="68"/>
        <v>0</v>
      </c>
      <c r="X763">
        <f t="shared" si="69"/>
        <v>0</v>
      </c>
      <c r="Y763">
        <f t="shared" si="66"/>
        <v>0</v>
      </c>
      <c r="AA763">
        <f t="shared" si="70"/>
        <v>0</v>
      </c>
      <c r="AB763">
        <f t="shared" si="71"/>
        <v>1</v>
      </c>
    </row>
    <row r="764" spans="1:28" x14ac:dyDescent="0.35">
      <c r="A764" s="15">
        <v>44310</v>
      </c>
      <c r="B764" s="16" t="s">
        <v>18</v>
      </c>
      <c r="C764" s="16" t="s">
        <v>114</v>
      </c>
      <c r="D764" s="16" t="s">
        <v>5</v>
      </c>
      <c r="E764" s="16" t="s">
        <v>57</v>
      </c>
      <c r="F764" s="16" t="s">
        <v>4</v>
      </c>
      <c r="G764" s="16" t="s">
        <v>52</v>
      </c>
      <c r="H764" s="16">
        <v>1</v>
      </c>
      <c r="I764" s="16">
        <v>6</v>
      </c>
      <c r="J764" s="16" t="s">
        <v>80</v>
      </c>
      <c r="K764" s="16" t="s">
        <v>84</v>
      </c>
      <c r="L764" s="16" t="s">
        <v>12</v>
      </c>
      <c r="M764" s="16">
        <v>2</v>
      </c>
      <c r="N764" s="16" t="s">
        <v>11</v>
      </c>
      <c r="O764" s="17" t="s">
        <v>34</v>
      </c>
      <c r="R764" t="str">
        <f t="shared" si="67"/>
        <v>Budaors Challenger CupGroup StageApor GyorgydeakBarna Kovacsfi</v>
      </c>
      <c r="V764">
        <f t="shared" si="68"/>
        <v>0</v>
      </c>
      <c r="X764">
        <f t="shared" si="69"/>
        <v>0</v>
      </c>
      <c r="Y764">
        <f t="shared" si="66"/>
        <v>0</v>
      </c>
      <c r="AA764">
        <f t="shared" si="70"/>
        <v>0</v>
      </c>
      <c r="AB764">
        <f t="shared" si="71"/>
        <v>1</v>
      </c>
    </row>
    <row r="765" spans="1:28" x14ac:dyDescent="0.35">
      <c r="A765" s="15">
        <v>44310</v>
      </c>
      <c r="B765" s="16" t="s">
        <v>18</v>
      </c>
      <c r="C765" s="16" t="s">
        <v>114</v>
      </c>
      <c r="D765" s="16" t="s">
        <v>5</v>
      </c>
      <c r="E765" s="16" t="s">
        <v>57</v>
      </c>
      <c r="F765" s="16" t="s">
        <v>4</v>
      </c>
      <c r="G765" s="16" t="s">
        <v>52</v>
      </c>
      <c r="H765" s="16">
        <v>1</v>
      </c>
      <c r="I765" s="16">
        <v>7</v>
      </c>
      <c r="J765" s="16" t="s">
        <v>80</v>
      </c>
      <c r="K765" s="16" t="s">
        <v>84</v>
      </c>
      <c r="L765" s="16" t="s">
        <v>11</v>
      </c>
      <c r="M765" s="16">
        <v>2</v>
      </c>
      <c r="N765" s="16" t="s">
        <v>12</v>
      </c>
      <c r="O765" s="17" t="s">
        <v>34</v>
      </c>
      <c r="R765" t="str">
        <f t="shared" si="67"/>
        <v>Budaors Challenger CupGroup StageApor GyorgydeakBarna Kovacsfi</v>
      </c>
      <c r="V765">
        <f t="shared" si="68"/>
        <v>0</v>
      </c>
      <c r="X765">
        <f t="shared" si="69"/>
        <v>0</v>
      </c>
      <c r="Y765">
        <f t="shared" si="66"/>
        <v>0</v>
      </c>
      <c r="AA765">
        <f t="shared" si="70"/>
        <v>0</v>
      </c>
      <c r="AB765">
        <f t="shared" si="71"/>
        <v>1</v>
      </c>
    </row>
    <row r="766" spans="1:28" x14ac:dyDescent="0.35">
      <c r="A766" s="15">
        <v>44310</v>
      </c>
      <c r="B766" s="16" t="s">
        <v>18</v>
      </c>
      <c r="C766" s="16" t="s">
        <v>114</v>
      </c>
      <c r="D766" s="16" t="s">
        <v>5</v>
      </c>
      <c r="E766" s="16" t="s">
        <v>57</v>
      </c>
      <c r="F766" s="16" t="s">
        <v>4</v>
      </c>
      <c r="G766" s="16" t="s">
        <v>52</v>
      </c>
      <c r="H766" s="16">
        <v>1</v>
      </c>
      <c r="I766" s="16">
        <v>8</v>
      </c>
      <c r="J766" s="16" t="s">
        <v>80</v>
      </c>
      <c r="K766" s="16" t="s">
        <v>84</v>
      </c>
      <c r="L766" s="16" t="s">
        <v>11</v>
      </c>
      <c r="M766" s="16">
        <v>2</v>
      </c>
      <c r="N766" s="16" t="s">
        <v>12</v>
      </c>
      <c r="O766" s="17" t="s">
        <v>35</v>
      </c>
      <c r="R766" t="str">
        <f t="shared" si="67"/>
        <v>Budaors Challenger CupGroup StageApor GyorgydeakBarna Kovacsfi</v>
      </c>
      <c r="V766">
        <f t="shared" si="68"/>
        <v>0</v>
      </c>
      <c r="X766">
        <f t="shared" si="69"/>
        <v>0</v>
      </c>
      <c r="Y766">
        <f t="shared" si="66"/>
        <v>0</v>
      </c>
      <c r="AA766">
        <f t="shared" si="70"/>
        <v>0</v>
      </c>
      <c r="AB766">
        <f t="shared" si="71"/>
        <v>1</v>
      </c>
    </row>
    <row r="767" spans="1:28" x14ac:dyDescent="0.35">
      <c r="A767" s="15">
        <v>44310</v>
      </c>
      <c r="B767" s="16" t="s">
        <v>18</v>
      </c>
      <c r="C767" s="16" t="s">
        <v>114</v>
      </c>
      <c r="D767" s="16" t="s">
        <v>5</v>
      </c>
      <c r="E767" s="16" t="s">
        <v>57</v>
      </c>
      <c r="F767" s="16" t="s">
        <v>4</v>
      </c>
      <c r="G767" s="16" t="s">
        <v>52</v>
      </c>
      <c r="H767" s="16">
        <v>1</v>
      </c>
      <c r="I767" s="16">
        <v>9</v>
      </c>
      <c r="J767" s="16" t="s">
        <v>80</v>
      </c>
      <c r="K767" s="16" t="s">
        <v>84</v>
      </c>
      <c r="L767" s="16" t="s">
        <v>11</v>
      </c>
      <c r="M767" s="16">
        <v>2</v>
      </c>
      <c r="N767" s="16" t="s">
        <v>11</v>
      </c>
      <c r="O767" s="17" t="s">
        <v>34</v>
      </c>
      <c r="R767" t="str">
        <f t="shared" si="67"/>
        <v>Budaors Challenger CupGroup StageApor GyorgydeakBarna Kovacsfi</v>
      </c>
      <c r="V767">
        <f t="shared" si="68"/>
        <v>1</v>
      </c>
      <c r="X767">
        <f t="shared" si="69"/>
        <v>0</v>
      </c>
      <c r="Y767">
        <f t="shared" si="66"/>
        <v>0</v>
      </c>
      <c r="AA767">
        <f t="shared" si="70"/>
        <v>1</v>
      </c>
      <c r="AB767">
        <f t="shared" si="71"/>
        <v>0</v>
      </c>
    </row>
    <row r="768" spans="1:28" x14ac:dyDescent="0.35">
      <c r="A768" s="15">
        <v>44310</v>
      </c>
      <c r="B768" s="16" t="s">
        <v>18</v>
      </c>
      <c r="C768" s="16" t="s">
        <v>114</v>
      </c>
      <c r="D768" s="16" t="s">
        <v>5</v>
      </c>
      <c r="E768" s="16" t="s">
        <v>57</v>
      </c>
      <c r="F768" s="16" t="s">
        <v>4</v>
      </c>
      <c r="G768" s="16" t="s">
        <v>52</v>
      </c>
      <c r="H768" s="16">
        <v>1</v>
      </c>
      <c r="I768" s="16">
        <v>10</v>
      </c>
      <c r="J768" s="16" t="s">
        <v>80</v>
      </c>
      <c r="K768" s="16" t="s">
        <v>84</v>
      </c>
      <c r="L768" s="16" t="s">
        <v>11</v>
      </c>
      <c r="M768" s="16">
        <v>1</v>
      </c>
      <c r="N768" s="16" t="s">
        <v>12</v>
      </c>
      <c r="O768" s="17" t="s">
        <v>33</v>
      </c>
      <c r="R768" t="str">
        <f t="shared" si="67"/>
        <v>Budaors Challenger CupGroup StageApor GyorgydeakBarna Kovacsfi</v>
      </c>
      <c r="V768">
        <f t="shared" si="68"/>
        <v>0</v>
      </c>
      <c r="X768">
        <f t="shared" si="69"/>
        <v>0</v>
      </c>
      <c r="Y768">
        <f t="shared" si="66"/>
        <v>1</v>
      </c>
      <c r="AA768">
        <f t="shared" si="70"/>
        <v>0</v>
      </c>
      <c r="AB768">
        <f t="shared" si="71"/>
        <v>0</v>
      </c>
    </row>
    <row r="769" spans="1:28" x14ac:dyDescent="0.35">
      <c r="A769" s="15">
        <v>44310</v>
      </c>
      <c r="B769" s="16" t="s">
        <v>18</v>
      </c>
      <c r="C769" s="16" t="s">
        <v>114</v>
      </c>
      <c r="D769" s="16" t="s">
        <v>5</v>
      </c>
      <c r="E769" s="16" t="s">
        <v>57</v>
      </c>
      <c r="F769" s="16" t="s">
        <v>4</v>
      </c>
      <c r="G769" s="16" t="s">
        <v>52</v>
      </c>
      <c r="H769" s="16">
        <v>1</v>
      </c>
      <c r="I769" s="16">
        <v>11</v>
      </c>
      <c r="J769" s="16" t="s">
        <v>80</v>
      </c>
      <c r="K769" s="16" t="s">
        <v>84</v>
      </c>
      <c r="L769" s="16" t="s">
        <v>12</v>
      </c>
      <c r="M769" s="16">
        <v>2</v>
      </c>
      <c r="N769" s="16" t="s">
        <v>11</v>
      </c>
      <c r="O769" s="17" t="s">
        <v>34</v>
      </c>
      <c r="R769" t="str">
        <f t="shared" si="67"/>
        <v>Budaors Challenger CupGroup StageApor GyorgydeakBarna Kovacsfi</v>
      </c>
      <c r="V769">
        <f t="shared" si="68"/>
        <v>0</v>
      </c>
      <c r="X769">
        <f t="shared" si="69"/>
        <v>0</v>
      </c>
      <c r="Y769">
        <f t="shared" si="66"/>
        <v>0</v>
      </c>
      <c r="AA769">
        <f t="shared" si="70"/>
        <v>0</v>
      </c>
      <c r="AB769">
        <f t="shared" si="71"/>
        <v>1</v>
      </c>
    </row>
    <row r="770" spans="1:28" x14ac:dyDescent="0.35">
      <c r="A770" s="15">
        <v>44310</v>
      </c>
      <c r="B770" s="16" t="s">
        <v>18</v>
      </c>
      <c r="C770" s="16" t="s">
        <v>114</v>
      </c>
      <c r="D770" s="16" t="s">
        <v>5</v>
      </c>
      <c r="E770" s="16" t="s">
        <v>57</v>
      </c>
      <c r="F770" s="16" t="s">
        <v>4</v>
      </c>
      <c r="G770" s="16" t="s">
        <v>52</v>
      </c>
      <c r="H770" s="16">
        <v>1</v>
      </c>
      <c r="I770" s="16">
        <v>12</v>
      </c>
      <c r="J770" s="16" t="s">
        <v>80</v>
      </c>
      <c r="K770" s="16" t="s">
        <v>84</v>
      </c>
      <c r="L770" s="16" t="s">
        <v>12</v>
      </c>
      <c r="M770" s="16">
        <v>2</v>
      </c>
      <c r="N770" s="16" t="s">
        <v>11</v>
      </c>
      <c r="O770" s="17" t="s">
        <v>33</v>
      </c>
      <c r="R770" t="str">
        <f t="shared" si="67"/>
        <v>Budaors Challenger CupGroup StageApor GyorgydeakBarna Kovacsfi</v>
      </c>
      <c r="V770">
        <f t="shared" si="68"/>
        <v>0</v>
      </c>
      <c r="X770">
        <f t="shared" si="69"/>
        <v>0</v>
      </c>
      <c r="Y770">
        <f t="shared" ref="Y770:Y833" si="72">IF(AND(M770=1,L770&lt;&gt;N770,N770&lt;&gt;"E"),1,0)</f>
        <v>0</v>
      </c>
      <c r="AA770">
        <f t="shared" si="70"/>
        <v>0</v>
      </c>
      <c r="AB770">
        <f t="shared" si="71"/>
        <v>1</v>
      </c>
    </row>
    <row r="771" spans="1:28" x14ac:dyDescent="0.35">
      <c r="A771" s="15">
        <v>44310</v>
      </c>
      <c r="B771" s="16" t="s">
        <v>18</v>
      </c>
      <c r="C771" s="16" t="s">
        <v>114</v>
      </c>
      <c r="D771" s="16" t="s">
        <v>5</v>
      </c>
      <c r="E771" s="16" t="s">
        <v>57</v>
      </c>
      <c r="F771" s="16" t="s">
        <v>4</v>
      </c>
      <c r="G771" s="16" t="s">
        <v>52</v>
      </c>
      <c r="H771" s="16">
        <v>1</v>
      </c>
      <c r="I771" s="16">
        <v>13</v>
      </c>
      <c r="J771" s="16" t="s">
        <v>80</v>
      </c>
      <c r="K771" s="16" t="s">
        <v>84</v>
      </c>
      <c r="L771" s="16" t="s">
        <v>12</v>
      </c>
      <c r="M771" s="16">
        <v>1</v>
      </c>
      <c r="N771" s="16" t="s">
        <v>12</v>
      </c>
      <c r="O771" s="17" t="s">
        <v>35</v>
      </c>
      <c r="R771" t="str">
        <f t="shared" ref="R771:R834" si="73">CONCATENATE(C771,G771,J771,K771)</f>
        <v>Budaors Challenger CupGroup StageApor GyorgydeakBarna Kovacsfi</v>
      </c>
      <c r="V771">
        <f t="shared" ref="V771:V834" si="74">IF(L771=N771,1,0)</f>
        <v>1</v>
      </c>
      <c r="X771">
        <f t="shared" ref="X771:X834" si="75">IF(AND(M771=1, L771=N771),1,0)</f>
        <v>1</v>
      </c>
      <c r="Y771">
        <f t="shared" si="72"/>
        <v>0</v>
      </c>
      <c r="AA771">
        <f t="shared" ref="AA771:AA834" si="76">IF(AND(M771=2,L771=N771),1,0)</f>
        <v>0</v>
      </c>
      <c r="AB771">
        <f t="shared" ref="AB771:AB834" si="77">IF(AND(M771=2,L771&lt;&gt;N771,N771&lt;&gt;"E"),1,0)</f>
        <v>0</v>
      </c>
    </row>
    <row r="772" spans="1:28" x14ac:dyDescent="0.35">
      <c r="A772" s="15">
        <v>44310</v>
      </c>
      <c r="B772" s="16" t="s">
        <v>18</v>
      </c>
      <c r="C772" s="16" t="s">
        <v>114</v>
      </c>
      <c r="D772" s="16" t="s">
        <v>5</v>
      </c>
      <c r="E772" s="16" t="s">
        <v>57</v>
      </c>
      <c r="F772" s="16" t="s">
        <v>4</v>
      </c>
      <c r="G772" s="16" t="s">
        <v>52</v>
      </c>
      <c r="H772" s="16">
        <v>1</v>
      </c>
      <c r="I772" s="16">
        <v>14</v>
      </c>
      <c r="J772" s="16" t="s">
        <v>80</v>
      </c>
      <c r="K772" s="16" t="s">
        <v>84</v>
      </c>
      <c r="L772" s="16" t="s">
        <v>12</v>
      </c>
      <c r="M772" s="16">
        <v>2</v>
      </c>
      <c r="N772" s="16" t="s">
        <v>11</v>
      </c>
      <c r="O772" s="17" t="s">
        <v>33</v>
      </c>
      <c r="R772" t="str">
        <f t="shared" si="73"/>
        <v>Budaors Challenger CupGroup StageApor GyorgydeakBarna Kovacsfi</v>
      </c>
      <c r="V772">
        <f t="shared" si="74"/>
        <v>0</v>
      </c>
      <c r="X772">
        <f t="shared" si="75"/>
        <v>0</v>
      </c>
      <c r="Y772">
        <f t="shared" si="72"/>
        <v>0</v>
      </c>
      <c r="AA772">
        <f t="shared" si="76"/>
        <v>0</v>
      </c>
      <c r="AB772">
        <f t="shared" si="77"/>
        <v>1</v>
      </c>
    </row>
    <row r="773" spans="1:28" x14ac:dyDescent="0.35">
      <c r="A773" s="15">
        <v>44310</v>
      </c>
      <c r="B773" s="16" t="s">
        <v>18</v>
      </c>
      <c r="C773" s="16" t="s">
        <v>114</v>
      </c>
      <c r="D773" s="16" t="s">
        <v>5</v>
      </c>
      <c r="E773" s="16" t="s">
        <v>57</v>
      </c>
      <c r="F773" s="16" t="s">
        <v>4</v>
      </c>
      <c r="G773" s="16" t="s">
        <v>52</v>
      </c>
      <c r="H773" s="16">
        <v>1</v>
      </c>
      <c r="I773" s="16">
        <v>15</v>
      </c>
      <c r="J773" s="16" t="s">
        <v>80</v>
      </c>
      <c r="K773" s="16" t="s">
        <v>84</v>
      </c>
      <c r="L773" s="16" t="s">
        <v>11</v>
      </c>
      <c r="M773" s="16">
        <v>2</v>
      </c>
      <c r="N773" s="16" t="s">
        <v>40</v>
      </c>
      <c r="O773" s="17" t="s">
        <v>40</v>
      </c>
      <c r="R773" t="str">
        <f t="shared" si="73"/>
        <v>Budaors Challenger CupGroup StageApor GyorgydeakBarna Kovacsfi</v>
      </c>
      <c r="V773">
        <f t="shared" si="74"/>
        <v>0</v>
      </c>
      <c r="X773">
        <f t="shared" si="75"/>
        <v>0</v>
      </c>
      <c r="Y773">
        <f t="shared" si="72"/>
        <v>0</v>
      </c>
      <c r="AA773">
        <f t="shared" si="76"/>
        <v>0</v>
      </c>
      <c r="AB773">
        <f t="shared" si="77"/>
        <v>0</v>
      </c>
    </row>
    <row r="774" spans="1:28" x14ac:dyDescent="0.35">
      <c r="A774" s="15">
        <v>44310</v>
      </c>
      <c r="B774" s="16" t="s">
        <v>18</v>
      </c>
      <c r="C774" s="16" t="s">
        <v>114</v>
      </c>
      <c r="D774" s="16" t="s">
        <v>5</v>
      </c>
      <c r="E774" s="16" t="s">
        <v>57</v>
      </c>
      <c r="F774" s="16" t="s">
        <v>4</v>
      </c>
      <c r="G774" s="16" t="s">
        <v>52</v>
      </c>
      <c r="H774" s="16">
        <v>1</v>
      </c>
      <c r="I774" s="16">
        <v>16</v>
      </c>
      <c r="J774" s="16" t="s">
        <v>80</v>
      </c>
      <c r="K774" s="16" t="s">
        <v>84</v>
      </c>
      <c r="L774" s="16" t="s">
        <v>11</v>
      </c>
      <c r="M774" s="16">
        <v>1</v>
      </c>
      <c r="N774" s="16" t="s">
        <v>12</v>
      </c>
      <c r="O774" s="17" t="s">
        <v>34</v>
      </c>
      <c r="R774" t="str">
        <f t="shared" si="73"/>
        <v>Budaors Challenger CupGroup StageApor GyorgydeakBarna Kovacsfi</v>
      </c>
      <c r="V774">
        <f t="shared" si="74"/>
        <v>0</v>
      </c>
      <c r="X774">
        <f t="shared" si="75"/>
        <v>0</v>
      </c>
      <c r="Y774">
        <f t="shared" si="72"/>
        <v>1</v>
      </c>
      <c r="AA774">
        <f t="shared" si="76"/>
        <v>0</v>
      </c>
      <c r="AB774">
        <f t="shared" si="77"/>
        <v>0</v>
      </c>
    </row>
    <row r="775" spans="1:28" x14ac:dyDescent="0.35">
      <c r="A775" s="15">
        <v>44310</v>
      </c>
      <c r="B775" s="16" t="s">
        <v>18</v>
      </c>
      <c r="C775" s="16" t="s">
        <v>114</v>
      </c>
      <c r="D775" s="16" t="s">
        <v>5</v>
      </c>
      <c r="E775" s="16" t="s">
        <v>57</v>
      </c>
      <c r="F775" s="16" t="s">
        <v>4</v>
      </c>
      <c r="G775" s="16" t="s">
        <v>52</v>
      </c>
      <c r="H775" s="16">
        <v>1</v>
      </c>
      <c r="I775" s="16">
        <v>17</v>
      </c>
      <c r="J775" s="16" t="s">
        <v>80</v>
      </c>
      <c r="K775" s="16" t="s">
        <v>84</v>
      </c>
      <c r="L775" s="16" t="s">
        <v>11</v>
      </c>
      <c r="M775" s="16">
        <v>1</v>
      </c>
      <c r="N775" s="16" t="s">
        <v>12</v>
      </c>
      <c r="O775" s="17" t="s">
        <v>33</v>
      </c>
      <c r="R775" t="str">
        <f t="shared" si="73"/>
        <v>Budaors Challenger CupGroup StageApor GyorgydeakBarna Kovacsfi</v>
      </c>
      <c r="V775">
        <f t="shared" si="74"/>
        <v>0</v>
      </c>
      <c r="X775">
        <f t="shared" si="75"/>
        <v>0</v>
      </c>
      <c r="Y775">
        <f t="shared" si="72"/>
        <v>1</v>
      </c>
      <c r="AA775">
        <f t="shared" si="76"/>
        <v>0</v>
      </c>
      <c r="AB775">
        <f t="shared" si="77"/>
        <v>0</v>
      </c>
    </row>
    <row r="776" spans="1:28" x14ac:dyDescent="0.35">
      <c r="A776" s="15">
        <v>44310</v>
      </c>
      <c r="B776" s="16" t="s">
        <v>18</v>
      </c>
      <c r="C776" s="16" t="s">
        <v>114</v>
      </c>
      <c r="D776" s="16" t="s">
        <v>5</v>
      </c>
      <c r="E776" s="16" t="s">
        <v>57</v>
      </c>
      <c r="F776" s="16" t="s">
        <v>4</v>
      </c>
      <c r="G776" s="16" t="s">
        <v>52</v>
      </c>
      <c r="H776" s="16">
        <v>1</v>
      </c>
      <c r="I776" s="16">
        <v>18</v>
      </c>
      <c r="J776" s="16" t="s">
        <v>80</v>
      </c>
      <c r="K776" s="16" t="s">
        <v>84</v>
      </c>
      <c r="L776" s="16" t="s">
        <v>11</v>
      </c>
      <c r="M776" s="16">
        <v>1</v>
      </c>
      <c r="N776" s="16" t="s">
        <v>11</v>
      </c>
      <c r="O776" s="17" t="s">
        <v>34</v>
      </c>
      <c r="R776" t="str">
        <f t="shared" si="73"/>
        <v>Budaors Challenger CupGroup StageApor GyorgydeakBarna Kovacsfi</v>
      </c>
      <c r="V776">
        <f t="shared" si="74"/>
        <v>1</v>
      </c>
      <c r="X776">
        <f t="shared" si="75"/>
        <v>1</v>
      </c>
      <c r="Y776">
        <f t="shared" si="72"/>
        <v>0</v>
      </c>
      <c r="AA776">
        <f t="shared" si="76"/>
        <v>0</v>
      </c>
      <c r="AB776">
        <f t="shared" si="77"/>
        <v>0</v>
      </c>
    </row>
    <row r="777" spans="1:28" x14ac:dyDescent="0.35">
      <c r="A777" s="15">
        <v>44310</v>
      </c>
      <c r="B777" s="16" t="s">
        <v>18</v>
      </c>
      <c r="C777" s="16" t="s">
        <v>114</v>
      </c>
      <c r="D777" s="16" t="s">
        <v>5</v>
      </c>
      <c r="E777" s="16" t="s">
        <v>57</v>
      </c>
      <c r="F777" s="16" t="s">
        <v>4</v>
      </c>
      <c r="G777" s="16" t="s">
        <v>52</v>
      </c>
      <c r="H777" s="16">
        <v>1</v>
      </c>
      <c r="I777" s="16">
        <v>19</v>
      </c>
      <c r="J777" s="16" t="s">
        <v>80</v>
      </c>
      <c r="K777" s="16" t="s">
        <v>84</v>
      </c>
      <c r="L777" s="16" t="s">
        <v>11</v>
      </c>
      <c r="M777" s="16">
        <v>2</v>
      </c>
      <c r="N777" s="16" t="s">
        <v>11</v>
      </c>
      <c r="O777" s="17" t="s">
        <v>33</v>
      </c>
      <c r="R777" t="str">
        <f t="shared" si="73"/>
        <v>Budaors Challenger CupGroup StageApor GyorgydeakBarna Kovacsfi</v>
      </c>
      <c r="V777">
        <f t="shared" si="74"/>
        <v>1</v>
      </c>
      <c r="X777">
        <f t="shared" si="75"/>
        <v>0</v>
      </c>
      <c r="Y777">
        <f t="shared" si="72"/>
        <v>0</v>
      </c>
      <c r="AA777">
        <f t="shared" si="76"/>
        <v>1</v>
      </c>
      <c r="AB777">
        <f t="shared" si="77"/>
        <v>0</v>
      </c>
    </row>
    <row r="778" spans="1:28" x14ac:dyDescent="0.35">
      <c r="A778" s="15">
        <v>44310</v>
      </c>
      <c r="B778" s="16" t="s">
        <v>18</v>
      </c>
      <c r="C778" s="16" t="s">
        <v>114</v>
      </c>
      <c r="D778" s="16" t="s">
        <v>5</v>
      </c>
      <c r="E778" s="16" t="s">
        <v>57</v>
      </c>
      <c r="F778" s="16" t="s">
        <v>4</v>
      </c>
      <c r="G778" s="16" t="s">
        <v>52</v>
      </c>
      <c r="H778" s="16">
        <v>1</v>
      </c>
      <c r="I778" s="16">
        <v>20</v>
      </c>
      <c r="J778" s="16" t="s">
        <v>80</v>
      </c>
      <c r="K778" s="16" t="s">
        <v>84</v>
      </c>
      <c r="L778" s="16" t="s">
        <v>12</v>
      </c>
      <c r="M778" s="16">
        <v>2</v>
      </c>
      <c r="N778" s="16" t="s">
        <v>11</v>
      </c>
      <c r="O778" s="17" t="s">
        <v>33</v>
      </c>
      <c r="R778" t="str">
        <f t="shared" si="73"/>
        <v>Budaors Challenger CupGroup StageApor GyorgydeakBarna Kovacsfi</v>
      </c>
      <c r="V778">
        <f t="shared" si="74"/>
        <v>0</v>
      </c>
      <c r="X778">
        <f t="shared" si="75"/>
        <v>0</v>
      </c>
      <c r="Y778">
        <f t="shared" si="72"/>
        <v>0</v>
      </c>
      <c r="AA778">
        <f t="shared" si="76"/>
        <v>0</v>
      </c>
      <c r="AB778">
        <f t="shared" si="77"/>
        <v>1</v>
      </c>
    </row>
    <row r="779" spans="1:28" x14ac:dyDescent="0.35">
      <c r="A779" s="15">
        <v>44310</v>
      </c>
      <c r="B779" s="16" t="s">
        <v>18</v>
      </c>
      <c r="C779" s="16" t="s">
        <v>114</v>
      </c>
      <c r="D779" s="16" t="s">
        <v>5</v>
      </c>
      <c r="E779" s="16" t="s">
        <v>57</v>
      </c>
      <c r="F779" s="16" t="s">
        <v>4</v>
      </c>
      <c r="G779" s="16" t="s">
        <v>52</v>
      </c>
      <c r="H779" s="16">
        <v>1</v>
      </c>
      <c r="I779" s="16">
        <v>21</v>
      </c>
      <c r="J779" s="16" t="s">
        <v>80</v>
      </c>
      <c r="K779" s="16" t="s">
        <v>84</v>
      </c>
      <c r="L779" s="16" t="s">
        <v>12</v>
      </c>
      <c r="M779" s="16">
        <v>2</v>
      </c>
      <c r="N779" s="16" t="s">
        <v>12</v>
      </c>
      <c r="O779" s="17" t="s">
        <v>33</v>
      </c>
      <c r="R779" t="str">
        <f t="shared" si="73"/>
        <v>Budaors Challenger CupGroup StageApor GyorgydeakBarna Kovacsfi</v>
      </c>
      <c r="V779">
        <f t="shared" si="74"/>
        <v>1</v>
      </c>
      <c r="X779">
        <f t="shared" si="75"/>
        <v>0</v>
      </c>
      <c r="Y779">
        <f t="shared" si="72"/>
        <v>0</v>
      </c>
      <c r="AA779">
        <f t="shared" si="76"/>
        <v>1</v>
      </c>
      <c r="AB779">
        <f t="shared" si="77"/>
        <v>0</v>
      </c>
    </row>
    <row r="780" spans="1:28" x14ac:dyDescent="0.35">
      <c r="A780" s="15">
        <v>44310</v>
      </c>
      <c r="B780" s="16" t="s">
        <v>18</v>
      </c>
      <c r="C780" s="16" t="s">
        <v>114</v>
      </c>
      <c r="D780" s="16" t="s">
        <v>5</v>
      </c>
      <c r="E780" s="16" t="s">
        <v>57</v>
      </c>
      <c r="F780" s="16" t="s">
        <v>4</v>
      </c>
      <c r="G780" s="16" t="s">
        <v>52</v>
      </c>
      <c r="H780" s="16">
        <v>1</v>
      </c>
      <c r="I780" s="16">
        <v>22</v>
      </c>
      <c r="J780" s="16" t="s">
        <v>80</v>
      </c>
      <c r="K780" s="16" t="s">
        <v>84</v>
      </c>
      <c r="L780" s="16" t="s">
        <v>12</v>
      </c>
      <c r="M780" s="16">
        <v>2</v>
      </c>
      <c r="N780" s="16" t="s">
        <v>11</v>
      </c>
      <c r="O780" s="17" t="s">
        <v>34</v>
      </c>
      <c r="R780" t="str">
        <f t="shared" si="73"/>
        <v>Budaors Challenger CupGroup StageApor GyorgydeakBarna Kovacsfi</v>
      </c>
      <c r="V780">
        <f t="shared" si="74"/>
        <v>0</v>
      </c>
      <c r="X780">
        <f t="shared" si="75"/>
        <v>0</v>
      </c>
      <c r="Y780">
        <f t="shared" si="72"/>
        <v>0</v>
      </c>
      <c r="AA780">
        <f t="shared" si="76"/>
        <v>0</v>
      </c>
      <c r="AB780">
        <f t="shared" si="77"/>
        <v>1</v>
      </c>
    </row>
    <row r="781" spans="1:28" x14ac:dyDescent="0.35">
      <c r="A781" s="15">
        <v>44310</v>
      </c>
      <c r="B781" s="16" t="s">
        <v>18</v>
      </c>
      <c r="C781" s="16" t="s">
        <v>114</v>
      </c>
      <c r="D781" s="16" t="s">
        <v>5</v>
      </c>
      <c r="E781" s="16" t="s">
        <v>57</v>
      </c>
      <c r="F781" s="16" t="s">
        <v>4</v>
      </c>
      <c r="G781" s="16" t="s">
        <v>52</v>
      </c>
      <c r="H781" s="16">
        <v>1</v>
      </c>
      <c r="I781" s="16">
        <v>23</v>
      </c>
      <c r="J781" s="16" t="s">
        <v>80</v>
      </c>
      <c r="K781" s="16" t="s">
        <v>84</v>
      </c>
      <c r="L781" s="16" t="s">
        <v>12</v>
      </c>
      <c r="M781" s="16">
        <v>2</v>
      </c>
      <c r="N781" s="16" t="s">
        <v>40</v>
      </c>
      <c r="O781" s="17" t="s">
        <v>40</v>
      </c>
      <c r="R781" t="str">
        <f t="shared" si="73"/>
        <v>Budaors Challenger CupGroup StageApor GyorgydeakBarna Kovacsfi</v>
      </c>
      <c r="V781">
        <f t="shared" si="74"/>
        <v>0</v>
      </c>
      <c r="X781">
        <f t="shared" si="75"/>
        <v>0</v>
      </c>
      <c r="Y781">
        <f t="shared" si="72"/>
        <v>0</v>
      </c>
      <c r="AA781">
        <f t="shared" si="76"/>
        <v>0</v>
      </c>
      <c r="AB781">
        <f t="shared" si="77"/>
        <v>0</v>
      </c>
    </row>
    <row r="782" spans="1:28" x14ac:dyDescent="0.35">
      <c r="A782" s="15">
        <v>44310</v>
      </c>
      <c r="B782" s="16" t="s">
        <v>18</v>
      </c>
      <c r="C782" s="16" t="s">
        <v>114</v>
      </c>
      <c r="D782" s="16" t="s">
        <v>5</v>
      </c>
      <c r="E782" s="16" t="s">
        <v>57</v>
      </c>
      <c r="F782" s="16" t="s">
        <v>4</v>
      </c>
      <c r="G782" s="16" t="s">
        <v>52</v>
      </c>
      <c r="H782" s="16">
        <v>1</v>
      </c>
      <c r="I782" s="16">
        <v>24</v>
      </c>
      <c r="J782" s="16" t="s">
        <v>80</v>
      </c>
      <c r="K782" s="16" t="s">
        <v>84</v>
      </c>
      <c r="L782" s="16" t="s">
        <v>12</v>
      </c>
      <c r="M782" s="16">
        <v>2</v>
      </c>
      <c r="N782" s="16" t="s">
        <v>40</v>
      </c>
      <c r="O782" s="17" t="s">
        <v>40</v>
      </c>
      <c r="R782" t="str">
        <f t="shared" si="73"/>
        <v>Budaors Challenger CupGroup StageApor GyorgydeakBarna Kovacsfi</v>
      </c>
      <c r="V782">
        <f t="shared" si="74"/>
        <v>0</v>
      </c>
      <c r="X782">
        <f t="shared" si="75"/>
        <v>0</v>
      </c>
      <c r="Y782">
        <f t="shared" si="72"/>
        <v>0</v>
      </c>
      <c r="AA782">
        <f t="shared" si="76"/>
        <v>0</v>
      </c>
      <c r="AB782">
        <f t="shared" si="77"/>
        <v>0</v>
      </c>
    </row>
    <row r="783" spans="1:28" x14ac:dyDescent="0.35">
      <c r="A783" s="15">
        <v>44310</v>
      </c>
      <c r="B783" s="16" t="s">
        <v>18</v>
      </c>
      <c r="C783" s="16" t="s">
        <v>114</v>
      </c>
      <c r="D783" s="16" t="s">
        <v>5</v>
      </c>
      <c r="E783" s="16" t="s">
        <v>57</v>
      </c>
      <c r="F783" s="16" t="s">
        <v>4</v>
      </c>
      <c r="G783" s="16" t="s">
        <v>52</v>
      </c>
      <c r="H783" s="16">
        <v>1</v>
      </c>
      <c r="I783" s="16">
        <v>25</v>
      </c>
      <c r="J783" s="16" t="s">
        <v>80</v>
      </c>
      <c r="K783" s="16" t="s">
        <v>84</v>
      </c>
      <c r="L783" s="16" t="s">
        <v>12</v>
      </c>
      <c r="M783" s="16">
        <v>1</v>
      </c>
      <c r="N783" s="16" t="s">
        <v>12</v>
      </c>
      <c r="O783" s="17" t="s">
        <v>35</v>
      </c>
      <c r="R783" t="str">
        <f t="shared" si="73"/>
        <v>Budaors Challenger CupGroup StageApor GyorgydeakBarna Kovacsfi</v>
      </c>
      <c r="V783">
        <f t="shared" si="74"/>
        <v>1</v>
      </c>
      <c r="X783">
        <f t="shared" si="75"/>
        <v>1</v>
      </c>
      <c r="Y783">
        <f t="shared" si="72"/>
        <v>0</v>
      </c>
      <c r="AA783">
        <f t="shared" si="76"/>
        <v>0</v>
      </c>
      <c r="AB783">
        <f t="shared" si="77"/>
        <v>0</v>
      </c>
    </row>
    <row r="784" spans="1:28" x14ac:dyDescent="0.35">
      <c r="A784" s="15">
        <v>44310</v>
      </c>
      <c r="B784" s="16" t="s">
        <v>18</v>
      </c>
      <c r="C784" s="16" t="s">
        <v>114</v>
      </c>
      <c r="D784" s="16" t="s">
        <v>5</v>
      </c>
      <c r="E784" s="16" t="s">
        <v>57</v>
      </c>
      <c r="F784" s="16" t="s">
        <v>4</v>
      </c>
      <c r="G784" s="16" t="s">
        <v>52</v>
      </c>
      <c r="H784" s="16">
        <v>1</v>
      </c>
      <c r="I784" s="16">
        <v>26</v>
      </c>
      <c r="J784" s="16" t="s">
        <v>80</v>
      </c>
      <c r="K784" s="16" t="s">
        <v>84</v>
      </c>
      <c r="L784" s="16" t="s">
        <v>11</v>
      </c>
      <c r="M784" s="16">
        <v>2</v>
      </c>
      <c r="N784" s="16" t="s">
        <v>11</v>
      </c>
      <c r="O784" s="17" t="s">
        <v>33</v>
      </c>
      <c r="R784" t="str">
        <f t="shared" si="73"/>
        <v>Budaors Challenger CupGroup StageApor GyorgydeakBarna Kovacsfi</v>
      </c>
      <c r="V784">
        <f t="shared" si="74"/>
        <v>1</v>
      </c>
      <c r="X784">
        <f t="shared" si="75"/>
        <v>0</v>
      </c>
      <c r="Y784">
        <f t="shared" si="72"/>
        <v>0</v>
      </c>
      <c r="AA784">
        <f t="shared" si="76"/>
        <v>1</v>
      </c>
      <c r="AB784">
        <f t="shared" si="77"/>
        <v>0</v>
      </c>
    </row>
    <row r="785" spans="1:28" x14ac:dyDescent="0.35">
      <c r="A785" s="15">
        <v>44310</v>
      </c>
      <c r="B785" s="16" t="s">
        <v>18</v>
      </c>
      <c r="C785" s="16" t="s">
        <v>114</v>
      </c>
      <c r="D785" s="16" t="s">
        <v>5</v>
      </c>
      <c r="E785" s="16" t="s">
        <v>57</v>
      </c>
      <c r="F785" s="16" t="s">
        <v>4</v>
      </c>
      <c r="G785" s="16" t="s">
        <v>52</v>
      </c>
      <c r="H785" s="16">
        <v>2</v>
      </c>
      <c r="I785" s="16">
        <v>27</v>
      </c>
      <c r="J785" s="16" t="s">
        <v>80</v>
      </c>
      <c r="K785" s="16" t="s">
        <v>84</v>
      </c>
      <c r="L785" s="16" t="s">
        <v>11</v>
      </c>
      <c r="M785" s="16">
        <v>2</v>
      </c>
      <c r="N785" s="16" t="s">
        <v>12</v>
      </c>
      <c r="O785" s="17" t="s">
        <v>34</v>
      </c>
      <c r="R785" t="str">
        <f t="shared" si="73"/>
        <v>Budaors Challenger CupGroup StageApor GyorgydeakBarna Kovacsfi</v>
      </c>
      <c r="V785">
        <f t="shared" si="74"/>
        <v>0</v>
      </c>
      <c r="X785">
        <f t="shared" si="75"/>
        <v>0</v>
      </c>
      <c r="Y785">
        <f t="shared" si="72"/>
        <v>0</v>
      </c>
      <c r="AA785">
        <f t="shared" si="76"/>
        <v>0</v>
      </c>
      <c r="AB785">
        <f t="shared" si="77"/>
        <v>1</v>
      </c>
    </row>
    <row r="786" spans="1:28" x14ac:dyDescent="0.35">
      <c r="A786" s="15">
        <v>44310</v>
      </c>
      <c r="B786" s="16" t="s">
        <v>18</v>
      </c>
      <c r="C786" s="16" t="s">
        <v>114</v>
      </c>
      <c r="D786" s="16" t="s">
        <v>5</v>
      </c>
      <c r="E786" s="16" t="s">
        <v>57</v>
      </c>
      <c r="F786" s="16" t="s">
        <v>4</v>
      </c>
      <c r="G786" s="16" t="s">
        <v>52</v>
      </c>
      <c r="H786" s="16">
        <v>2</v>
      </c>
      <c r="I786" s="16">
        <v>28</v>
      </c>
      <c r="J786" s="16" t="s">
        <v>80</v>
      </c>
      <c r="K786" s="16" t="s">
        <v>84</v>
      </c>
      <c r="L786" s="16" t="s">
        <v>11</v>
      </c>
      <c r="M786" s="16">
        <v>2</v>
      </c>
      <c r="N786" s="16" t="s">
        <v>11</v>
      </c>
      <c r="O786" s="17" t="s">
        <v>34</v>
      </c>
      <c r="R786" t="str">
        <f t="shared" si="73"/>
        <v>Budaors Challenger CupGroup StageApor GyorgydeakBarna Kovacsfi</v>
      </c>
      <c r="V786">
        <f t="shared" si="74"/>
        <v>1</v>
      </c>
      <c r="X786">
        <f t="shared" si="75"/>
        <v>0</v>
      </c>
      <c r="Y786">
        <f t="shared" si="72"/>
        <v>0</v>
      </c>
      <c r="AA786">
        <f t="shared" si="76"/>
        <v>1</v>
      </c>
      <c r="AB786">
        <f t="shared" si="77"/>
        <v>0</v>
      </c>
    </row>
    <row r="787" spans="1:28" x14ac:dyDescent="0.35">
      <c r="A787" s="15">
        <v>44310</v>
      </c>
      <c r="B787" s="16" t="s">
        <v>18</v>
      </c>
      <c r="C787" s="16" t="s">
        <v>114</v>
      </c>
      <c r="D787" s="16" t="s">
        <v>5</v>
      </c>
      <c r="E787" s="16" t="s">
        <v>57</v>
      </c>
      <c r="F787" s="16" t="s">
        <v>4</v>
      </c>
      <c r="G787" s="16" t="s">
        <v>52</v>
      </c>
      <c r="H787" s="16">
        <v>2</v>
      </c>
      <c r="I787" s="16">
        <v>29</v>
      </c>
      <c r="J787" s="16" t="s">
        <v>80</v>
      </c>
      <c r="K787" s="16" t="s">
        <v>84</v>
      </c>
      <c r="L787" s="16" t="s">
        <v>11</v>
      </c>
      <c r="M787" s="16">
        <v>1</v>
      </c>
      <c r="N787" s="16" t="s">
        <v>12</v>
      </c>
      <c r="O787" s="17" t="s">
        <v>33</v>
      </c>
      <c r="R787" t="str">
        <f t="shared" si="73"/>
        <v>Budaors Challenger CupGroup StageApor GyorgydeakBarna Kovacsfi</v>
      </c>
      <c r="V787">
        <f t="shared" si="74"/>
        <v>0</v>
      </c>
      <c r="X787">
        <f t="shared" si="75"/>
        <v>0</v>
      </c>
      <c r="Y787">
        <f t="shared" si="72"/>
        <v>1</v>
      </c>
      <c r="AA787">
        <f t="shared" si="76"/>
        <v>0</v>
      </c>
      <c r="AB787">
        <f t="shared" si="77"/>
        <v>0</v>
      </c>
    </row>
    <row r="788" spans="1:28" x14ac:dyDescent="0.35">
      <c r="A788" s="15">
        <v>44310</v>
      </c>
      <c r="B788" s="16" t="s">
        <v>18</v>
      </c>
      <c r="C788" s="16" t="s">
        <v>114</v>
      </c>
      <c r="D788" s="16" t="s">
        <v>5</v>
      </c>
      <c r="E788" s="16" t="s">
        <v>57</v>
      </c>
      <c r="F788" s="16" t="s">
        <v>4</v>
      </c>
      <c r="G788" s="16" t="s">
        <v>52</v>
      </c>
      <c r="H788" s="16">
        <v>2</v>
      </c>
      <c r="I788" s="16">
        <v>30</v>
      </c>
      <c r="J788" s="16" t="s">
        <v>80</v>
      </c>
      <c r="K788" s="16" t="s">
        <v>84</v>
      </c>
      <c r="L788" s="16" t="s">
        <v>11</v>
      </c>
      <c r="M788" s="16">
        <v>2</v>
      </c>
      <c r="N788" s="16" t="s">
        <v>11</v>
      </c>
      <c r="O788" s="17" t="s">
        <v>33</v>
      </c>
      <c r="R788" t="str">
        <f t="shared" si="73"/>
        <v>Budaors Challenger CupGroup StageApor GyorgydeakBarna Kovacsfi</v>
      </c>
      <c r="V788">
        <f t="shared" si="74"/>
        <v>1</v>
      </c>
      <c r="X788">
        <f t="shared" si="75"/>
        <v>0</v>
      </c>
      <c r="Y788">
        <f t="shared" si="72"/>
        <v>0</v>
      </c>
      <c r="AA788">
        <f t="shared" si="76"/>
        <v>1</v>
      </c>
      <c r="AB788">
        <f t="shared" si="77"/>
        <v>0</v>
      </c>
    </row>
    <row r="789" spans="1:28" x14ac:dyDescent="0.35">
      <c r="A789" s="15">
        <v>44310</v>
      </c>
      <c r="B789" s="16" t="s">
        <v>18</v>
      </c>
      <c r="C789" s="16" t="s">
        <v>114</v>
      </c>
      <c r="D789" s="16" t="s">
        <v>5</v>
      </c>
      <c r="E789" s="16" t="s">
        <v>57</v>
      </c>
      <c r="F789" s="16" t="s">
        <v>4</v>
      </c>
      <c r="G789" s="16" t="s">
        <v>52</v>
      </c>
      <c r="H789" s="16">
        <v>2</v>
      </c>
      <c r="I789" s="16">
        <v>31</v>
      </c>
      <c r="J789" s="16" t="s">
        <v>80</v>
      </c>
      <c r="K789" s="16" t="s">
        <v>84</v>
      </c>
      <c r="L789" s="16" t="s">
        <v>12</v>
      </c>
      <c r="M789" s="16">
        <v>2</v>
      </c>
      <c r="N789" s="16" t="s">
        <v>11</v>
      </c>
      <c r="O789" s="17" t="s">
        <v>35</v>
      </c>
      <c r="R789" t="str">
        <f t="shared" si="73"/>
        <v>Budaors Challenger CupGroup StageApor GyorgydeakBarna Kovacsfi</v>
      </c>
      <c r="V789">
        <f t="shared" si="74"/>
        <v>0</v>
      </c>
      <c r="X789">
        <f t="shared" si="75"/>
        <v>0</v>
      </c>
      <c r="Y789">
        <f t="shared" si="72"/>
        <v>0</v>
      </c>
      <c r="AA789">
        <f t="shared" si="76"/>
        <v>0</v>
      </c>
      <c r="AB789">
        <f t="shared" si="77"/>
        <v>1</v>
      </c>
    </row>
    <row r="790" spans="1:28" x14ac:dyDescent="0.35">
      <c r="A790" s="15">
        <v>44310</v>
      </c>
      <c r="B790" s="16" t="s">
        <v>18</v>
      </c>
      <c r="C790" s="16" t="s">
        <v>114</v>
      </c>
      <c r="D790" s="16" t="s">
        <v>5</v>
      </c>
      <c r="E790" s="16" t="s">
        <v>57</v>
      </c>
      <c r="F790" s="16" t="s">
        <v>4</v>
      </c>
      <c r="G790" s="16" t="s">
        <v>52</v>
      </c>
      <c r="H790" s="16">
        <v>2</v>
      </c>
      <c r="I790" s="16">
        <v>32</v>
      </c>
      <c r="J790" s="16" t="s">
        <v>80</v>
      </c>
      <c r="K790" s="16" t="s">
        <v>84</v>
      </c>
      <c r="L790" s="16" t="s">
        <v>12</v>
      </c>
      <c r="M790" s="16">
        <v>2</v>
      </c>
      <c r="N790" s="16" t="s">
        <v>11</v>
      </c>
      <c r="O790" s="17" t="s">
        <v>35</v>
      </c>
      <c r="R790" t="str">
        <f t="shared" si="73"/>
        <v>Budaors Challenger CupGroup StageApor GyorgydeakBarna Kovacsfi</v>
      </c>
      <c r="V790">
        <f t="shared" si="74"/>
        <v>0</v>
      </c>
      <c r="X790">
        <f t="shared" si="75"/>
        <v>0</v>
      </c>
      <c r="Y790">
        <f t="shared" si="72"/>
        <v>0</v>
      </c>
      <c r="AA790">
        <f t="shared" si="76"/>
        <v>0</v>
      </c>
      <c r="AB790">
        <f t="shared" si="77"/>
        <v>1</v>
      </c>
    </row>
    <row r="791" spans="1:28" x14ac:dyDescent="0.35">
      <c r="A791" s="15">
        <v>44310</v>
      </c>
      <c r="B791" s="16" t="s">
        <v>18</v>
      </c>
      <c r="C791" s="16" t="s">
        <v>114</v>
      </c>
      <c r="D791" s="16" t="s">
        <v>5</v>
      </c>
      <c r="E791" s="16" t="s">
        <v>57</v>
      </c>
      <c r="F791" s="16" t="s">
        <v>4</v>
      </c>
      <c r="G791" s="16" t="s">
        <v>52</v>
      </c>
      <c r="H791" s="16">
        <v>2</v>
      </c>
      <c r="I791" s="16">
        <v>33</v>
      </c>
      <c r="J791" s="16" t="s">
        <v>80</v>
      </c>
      <c r="K791" s="16" t="s">
        <v>84</v>
      </c>
      <c r="L791" s="16" t="s">
        <v>12</v>
      </c>
      <c r="M791" s="16">
        <v>2</v>
      </c>
      <c r="N791" s="16" t="s">
        <v>12</v>
      </c>
      <c r="O791" s="17" t="s">
        <v>33</v>
      </c>
      <c r="R791" t="str">
        <f t="shared" si="73"/>
        <v>Budaors Challenger CupGroup StageApor GyorgydeakBarna Kovacsfi</v>
      </c>
      <c r="V791">
        <f t="shared" si="74"/>
        <v>1</v>
      </c>
      <c r="X791">
        <f t="shared" si="75"/>
        <v>0</v>
      </c>
      <c r="Y791">
        <f t="shared" si="72"/>
        <v>0</v>
      </c>
      <c r="AA791">
        <f t="shared" si="76"/>
        <v>1</v>
      </c>
      <c r="AB791">
        <f t="shared" si="77"/>
        <v>0</v>
      </c>
    </row>
    <row r="792" spans="1:28" x14ac:dyDescent="0.35">
      <c r="A792" s="15">
        <v>44310</v>
      </c>
      <c r="B792" s="16" t="s">
        <v>18</v>
      </c>
      <c r="C792" s="16" t="s">
        <v>114</v>
      </c>
      <c r="D792" s="16" t="s">
        <v>5</v>
      </c>
      <c r="E792" s="16" t="s">
        <v>57</v>
      </c>
      <c r="F792" s="16" t="s">
        <v>4</v>
      </c>
      <c r="G792" s="16" t="s">
        <v>52</v>
      </c>
      <c r="H792" s="16">
        <v>2</v>
      </c>
      <c r="I792" s="16">
        <v>34</v>
      </c>
      <c r="J792" s="16" t="s">
        <v>80</v>
      </c>
      <c r="K792" s="16" t="s">
        <v>84</v>
      </c>
      <c r="L792" s="16" t="s">
        <v>12</v>
      </c>
      <c r="M792" s="16">
        <v>2</v>
      </c>
      <c r="N792" s="16" t="s">
        <v>12</v>
      </c>
      <c r="O792" s="17" t="s">
        <v>33</v>
      </c>
      <c r="R792" t="str">
        <f t="shared" si="73"/>
        <v>Budaors Challenger CupGroup StageApor GyorgydeakBarna Kovacsfi</v>
      </c>
      <c r="V792">
        <f t="shared" si="74"/>
        <v>1</v>
      </c>
      <c r="X792">
        <f t="shared" si="75"/>
        <v>0</v>
      </c>
      <c r="Y792">
        <f t="shared" si="72"/>
        <v>0</v>
      </c>
      <c r="AA792">
        <f t="shared" si="76"/>
        <v>1</v>
      </c>
      <c r="AB792">
        <f t="shared" si="77"/>
        <v>0</v>
      </c>
    </row>
    <row r="793" spans="1:28" x14ac:dyDescent="0.35">
      <c r="A793" s="15">
        <v>44310</v>
      </c>
      <c r="B793" s="16" t="s">
        <v>18</v>
      </c>
      <c r="C793" s="16" t="s">
        <v>114</v>
      </c>
      <c r="D793" s="16" t="s">
        <v>5</v>
      </c>
      <c r="E793" s="16" t="s">
        <v>57</v>
      </c>
      <c r="F793" s="16" t="s">
        <v>4</v>
      </c>
      <c r="G793" s="16" t="s">
        <v>52</v>
      </c>
      <c r="H793" s="16">
        <v>2</v>
      </c>
      <c r="I793" s="16">
        <v>35</v>
      </c>
      <c r="J793" s="16" t="s">
        <v>80</v>
      </c>
      <c r="K793" s="16" t="s">
        <v>84</v>
      </c>
      <c r="L793" s="16" t="s">
        <v>11</v>
      </c>
      <c r="M793" s="16">
        <v>2</v>
      </c>
      <c r="N793" s="16" t="s">
        <v>12</v>
      </c>
      <c r="O793" s="17" t="s">
        <v>34</v>
      </c>
      <c r="R793" t="str">
        <f t="shared" si="73"/>
        <v>Budaors Challenger CupGroup StageApor GyorgydeakBarna Kovacsfi</v>
      </c>
      <c r="V793">
        <f t="shared" si="74"/>
        <v>0</v>
      </c>
      <c r="X793">
        <f t="shared" si="75"/>
        <v>0</v>
      </c>
      <c r="Y793">
        <f t="shared" si="72"/>
        <v>0</v>
      </c>
      <c r="AA793">
        <f t="shared" si="76"/>
        <v>0</v>
      </c>
      <c r="AB793">
        <f t="shared" si="77"/>
        <v>1</v>
      </c>
    </row>
    <row r="794" spans="1:28" x14ac:dyDescent="0.35">
      <c r="A794" s="15">
        <v>44310</v>
      </c>
      <c r="B794" s="16" t="s">
        <v>18</v>
      </c>
      <c r="C794" s="16" t="s">
        <v>114</v>
      </c>
      <c r="D794" s="16" t="s">
        <v>5</v>
      </c>
      <c r="E794" s="16" t="s">
        <v>57</v>
      </c>
      <c r="F794" s="16" t="s">
        <v>4</v>
      </c>
      <c r="G794" s="16" t="s">
        <v>52</v>
      </c>
      <c r="H794" s="16">
        <v>2</v>
      </c>
      <c r="I794" s="16">
        <v>36</v>
      </c>
      <c r="J794" s="16" t="s">
        <v>80</v>
      </c>
      <c r="K794" s="16" t="s">
        <v>84</v>
      </c>
      <c r="L794" s="16" t="s">
        <v>11</v>
      </c>
      <c r="M794" s="16">
        <v>2</v>
      </c>
      <c r="N794" s="16" t="s">
        <v>12</v>
      </c>
      <c r="O794" s="17" t="s">
        <v>34</v>
      </c>
      <c r="R794" t="str">
        <f t="shared" si="73"/>
        <v>Budaors Challenger CupGroup StageApor GyorgydeakBarna Kovacsfi</v>
      </c>
      <c r="V794">
        <f t="shared" si="74"/>
        <v>0</v>
      </c>
      <c r="X794">
        <f t="shared" si="75"/>
        <v>0</v>
      </c>
      <c r="Y794">
        <f t="shared" si="72"/>
        <v>0</v>
      </c>
      <c r="AA794">
        <f t="shared" si="76"/>
        <v>0</v>
      </c>
      <c r="AB794">
        <f t="shared" si="77"/>
        <v>1</v>
      </c>
    </row>
    <row r="795" spans="1:28" x14ac:dyDescent="0.35">
      <c r="A795" s="15">
        <v>44310</v>
      </c>
      <c r="B795" s="16" t="s">
        <v>18</v>
      </c>
      <c r="C795" s="16" t="s">
        <v>114</v>
      </c>
      <c r="D795" s="16" t="s">
        <v>5</v>
      </c>
      <c r="E795" s="16" t="s">
        <v>57</v>
      </c>
      <c r="F795" s="16" t="s">
        <v>4</v>
      </c>
      <c r="G795" s="16" t="s">
        <v>52</v>
      </c>
      <c r="H795" s="16">
        <v>2</v>
      </c>
      <c r="I795" s="16">
        <v>37</v>
      </c>
      <c r="J795" s="16" t="s">
        <v>80</v>
      </c>
      <c r="K795" s="16" t="s">
        <v>84</v>
      </c>
      <c r="L795" s="16" t="s">
        <v>11</v>
      </c>
      <c r="M795" s="16">
        <v>1</v>
      </c>
      <c r="N795" s="16" t="s">
        <v>11</v>
      </c>
      <c r="O795" s="17" t="s">
        <v>33</v>
      </c>
      <c r="R795" t="str">
        <f t="shared" si="73"/>
        <v>Budaors Challenger CupGroup StageApor GyorgydeakBarna Kovacsfi</v>
      </c>
      <c r="V795">
        <f t="shared" si="74"/>
        <v>1</v>
      </c>
      <c r="X795">
        <f t="shared" si="75"/>
        <v>1</v>
      </c>
      <c r="Y795">
        <f t="shared" si="72"/>
        <v>0</v>
      </c>
      <c r="AA795">
        <f t="shared" si="76"/>
        <v>0</v>
      </c>
      <c r="AB795">
        <f t="shared" si="77"/>
        <v>0</v>
      </c>
    </row>
    <row r="796" spans="1:28" x14ac:dyDescent="0.35">
      <c r="A796" s="15">
        <v>44310</v>
      </c>
      <c r="B796" s="16" t="s">
        <v>18</v>
      </c>
      <c r="C796" s="16" t="s">
        <v>114</v>
      </c>
      <c r="D796" s="16" t="s">
        <v>5</v>
      </c>
      <c r="E796" s="16" t="s">
        <v>57</v>
      </c>
      <c r="F796" s="16" t="s">
        <v>4</v>
      </c>
      <c r="G796" s="16" t="s">
        <v>52</v>
      </c>
      <c r="H796" s="16">
        <v>2</v>
      </c>
      <c r="I796" s="16">
        <v>38</v>
      </c>
      <c r="J796" s="16" t="s">
        <v>80</v>
      </c>
      <c r="K796" s="16" t="s">
        <v>84</v>
      </c>
      <c r="L796" s="16" t="s">
        <v>11</v>
      </c>
      <c r="M796" s="16">
        <v>2</v>
      </c>
      <c r="N796" s="16" t="s">
        <v>11</v>
      </c>
      <c r="O796" s="17" t="s">
        <v>33</v>
      </c>
      <c r="R796" t="str">
        <f t="shared" si="73"/>
        <v>Budaors Challenger CupGroup StageApor GyorgydeakBarna Kovacsfi</v>
      </c>
      <c r="V796">
        <f t="shared" si="74"/>
        <v>1</v>
      </c>
      <c r="X796">
        <f t="shared" si="75"/>
        <v>0</v>
      </c>
      <c r="Y796">
        <f t="shared" si="72"/>
        <v>0</v>
      </c>
      <c r="AA796">
        <f t="shared" si="76"/>
        <v>1</v>
      </c>
      <c r="AB796">
        <f t="shared" si="77"/>
        <v>0</v>
      </c>
    </row>
    <row r="797" spans="1:28" x14ac:dyDescent="0.35">
      <c r="A797" s="15">
        <v>44310</v>
      </c>
      <c r="B797" s="16" t="s">
        <v>18</v>
      </c>
      <c r="C797" s="16" t="s">
        <v>114</v>
      </c>
      <c r="D797" s="16" t="s">
        <v>5</v>
      </c>
      <c r="E797" s="16" t="s">
        <v>57</v>
      </c>
      <c r="F797" s="16" t="s">
        <v>4</v>
      </c>
      <c r="G797" s="16" t="s">
        <v>52</v>
      </c>
      <c r="H797" s="16">
        <v>2</v>
      </c>
      <c r="I797" s="16">
        <v>39</v>
      </c>
      <c r="J797" s="16" t="s">
        <v>80</v>
      </c>
      <c r="K797" s="16" t="s">
        <v>84</v>
      </c>
      <c r="L797" s="16" t="s">
        <v>12</v>
      </c>
      <c r="M797" s="16">
        <v>2</v>
      </c>
      <c r="N797" s="16" t="s">
        <v>11</v>
      </c>
      <c r="O797" s="17" t="s">
        <v>34</v>
      </c>
      <c r="R797" t="str">
        <f t="shared" si="73"/>
        <v>Budaors Challenger CupGroup StageApor GyorgydeakBarna Kovacsfi</v>
      </c>
      <c r="V797">
        <f t="shared" si="74"/>
        <v>0</v>
      </c>
      <c r="X797">
        <f t="shared" si="75"/>
        <v>0</v>
      </c>
      <c r="Y797">
        <f t="shared" si="72"/>
        <v>0</v>
      </c>
      <c r="AA797">
        <f t="shared" si="76"/>
        <v>0</v>
      </c>
      <c r="AB797">
        <f t="shared" si="77"/>
        <v>1</v>
      </c>
    </row>
    <row r="798" spans="1:28" x14ac:dyDescent="0.35">
      <c r="A798" s="15">
        <v>44310</v>
      </c>
      <c r="B798" s="16" t="s">
        <v>18</v>
      </c>
      <c r="C798" s="16" t="s">
        <v>114</v>
      </c>
      <c r="D798" s="16" t="s">
        <v>5</v>
      </c>
      <c r="E798" s="16" t="s">
        <v>57</v>
      </c>
      <c r="F798" s="16" t="s">
        <v>4</v>
      </c>
      <c r="G798" s="16" t="s">
        <v>52</v>
      </c>
      <c r="H798" s="16">
        <v>2</v>
      </c>
      <c r="I798" s="16">
        <v>40</v>
      </c>
      <c r="J798" s="16" t="s">
        <v>80</v>
      </c>
      <c r="K798" s="16" t="s">
        <v>84</v>
      </c>
      <c r="L798" s="16" t="s">
        <v>12</v>
      </c>
      <c r="M798" s="16">
        <v>2</v>
      </c>
      <c r="N798" s="16" t="s">
        <v>12</v>
      </c>
      <c r="O798" s="17" t="s">
        <v>33</v>
      </c>
      <c r="R798" t="str">
        <f t="shared" si="73"/>
        <v>Budaors Challenger CupGroup StageApor GyorgydeakBarna Kovacsfi</v>
      </c>
      <c r="V798">
        <f t="shared" si="74"/>
        <v>1</v>
      </c>
      <c r="X798">
        <f t="shared" si="75"/>
        <v>0</v>
      </c>
      <c r="Y798">
        <f t="shared" si="72"/>
        <v>0</v>
      </c>
      <c r="AA798">
        <f t="shared" si="76"/>
        <v>1</v>
      </c>
      <c r="AB798">
        <f t="shared" si="77"/>
        <v>0</v>
      </c>
    </row>
    <row r="799" spans="1:28" x14ac:dyDescent="0.35">
      <c r="A799" s="15">
        <v>44310</v>
      </c>
      <c r="B799" s="16" t="s">
        <v>18</v>
      </c>
      <c r="C799" s="16" t="s">
        <v>114</v>
      </c>
      <c r="D799" s="16" t="s">
        <v>5</v>
      </c>
      <c r="E799" s="16" t="s">
        <v>57</v>
      </c>
      <c r="F799" s="16" t="s">
        <v>4</v>
      </c>
      <c r="G799" s="16" t="s">
        <v>52</v>
      </c>
      <c r="H799" s="16">
        <v>2</v>
      </c>
      <c r="I799" s="16">
        <v>41</v>
      </c>
      <c r="J799" s="16" t="s">
        <v>80</v>
      </c>
      <c r="K799" s="16" t="s">
        <v>84</v>
      </c>
      <c r="L799" s="16" t="s">
        <v>12</v>
      </c>
      <c r="M799" s="16">
        <v>2</v>
      </c>
      <c r="N799" s="16" t="s">
        <v>11</v>
      </c>
      <c r="O799" s="17" t="s">
        <v>35</v>
      </c>
      <c r="R799" t="str">
        <f t="shared" si="73"/>
        <v>Budaors Challenger CupGroup StageApor GyorgydeakBarna Kovacsfi</v>
      </c>
      <c r="V799">
        <f t="shared" si="74"/>
        <v>0</v>
      </c>
      <c r="X799">
        <f t="shared" si="75"/>
        <v>0</v>
      </c>
      <c r="Y799">
        <f t="shared" si="72"/>
        <v>0</v>
      </c>
      <c r="AA799">
        <f t="shared" si="76"/>
        <v>0</v>
      </c>
      <c r="AB799">
        <f t="shared" si="77"/>
        <v>1</v>
      </c>
    </row>
    <row r="800" spans="1:28" x14ac:dyDescent="0.35">
      <c r="A800" s="15">
        <v>44310</v>
      </c>
      <c r="B800" s="16" t="s">
        <v>18</v>
      </c>
      <c r="C800" s="16" t="s">
        <v>114</v>
      </c>
      <c r="D800" s="16" t="s">
        <v>5</v>
      </c>
      <c r="E800" s="16" t="s">
        <v>57</v>
      </c>
      <c r="F800" s="16" t="s">
        <v>4</v>
      </c>
      <c r="G800" s="16" t="s">
        <v>52</v>
      </c>
      <c r="H800" s="16">
        <v>2</v>
      </c>
      <c r="I800" s="16">
        <v>42</v>
      </c>
      <c r="J800" s="16" t="s">
        <v>80</v>
      </c>
      <c r="K800" s="16" t="s">
        <v>84</v>
      </c>
      <c r="L800" s="16" t="s">
        <v>12</v>
      </c>
      <c r="M800" s="16">
        <v>2</v>
      </c>
      <c r="N800" s="16" t="s">
        <v>40</v>
      </c>
      <c r="O800" s="17" t="s">
        <v>40</v>
      </c>
      <c r="R800" t="str">
        <f t="shared" si="73"/>
        <v>Budaors Challenger CupGroup StageApor GyorgydeakBarna Kovacsfi</v>
      </c>
      <c r="V800">
        <f t="shared" si="74"/>
        <v>0</v>
      </c>
      <c r="X800">
        <f t="shared" si="75"/>
        <v>0</v>
      </c>
      <c r="Y800">
        <f t="shared" si="72"/>
        <v>0</v>
      </c>
      <c r="AA800">
        <f t="shared" si="76"/>
        <v>0</v>
      </c>
      <c r="AB800">
        <f t="shared" si="77"/>
        <v>0</v>
      </c>
    </row>
    <row r="801" spans="1:28" x14ac:dyDescent="0.35">
      <c r="A801" s="15">
        <v>44310</v>
      </c>
      <c r="B801" s="16" t="s">
        <v>18</v>
      </c>
      <c r="C801" s="16" t="s">
        <v>114</v>
      </c>
      <c r="D801" s="16" t="s">
        <v>5</v>
      </c>
      <c r="E801" s="16" t="s">
        <v>57</v>
      </c>
      <c r="F801" s="16" t="s">
        <v>4</v>
      </c>
      <c r="G801" s="16" t="s">
        <v>52</v>
      </c>
      <c r="H801" s="16">
        <v>2</v>
      </c>
      <c r="I801" s="16">
        <v>43</v>
      </c>
      <c r="J801" s="16" t="s">
        <v>80</v>
      </c>
      <c r="K801" s="16" t="s">
        <v>84</v>
      </c>
      <c r="L801" s="16" t="s">
        <v>12</v>
      </c>
      <c r="M801" s="16">
        <v>2</v>
      </c>
      <c r="N801" s="16" t="s">
        <v>11</v>
      </c>
      <c r="O801" s="17" t="s">
        <v>34</v>
      </c>
      <c r="R801" t="str">
        <f t="shared" si="73"/>
        <v>Budaors Challenger CupGroup StageApor GyorgydeakBarna Kovacsfi</v>
      </c>
      <c r="V801">
        <f t="shared" si="74"/>
        <v>0</v>
      </c>
      <c r="X801">
        <f t="shared" si="75"/>
        <v>0</v>
      </c>
      <c r="Y801">
        <f t="shared" si="72"/>
        <v>0</v>
      </c>
      <c r="AA801">
        <f t="shared" si="76"/>
        <v>0</v>
      </c>
      <c r="AB801">
        <f t="shared" si="77"/>
        <v>1</v>
      </c>
    </row>
    <row r="802" spans="1:28" x14ac:dyDescent="0.35">
      <c r="A802" s="15">
        <v>44310</v>
      </c>
      <c r="B802" s="16" t="s">
        <v>18</v>
      </c>
      <c r="C802" s="16" t="s">
        <v>114</v>
      </c>
      <c r="D802" s="16" t="s">
        <v>5</v>
      </c>
      <c r="E802" s="16" t="s">
        <v>57</v>
      </c>
      <c r="F802" s="16" t="s">
        <v>4</v>
      </c>
      <c r="G802" s="16" t="s">
        <v>52</v>
      </c>
      <c r="H802" s="16">
        <v>2</v>
      </c>
      <c r="I802" s="16">
        <v>44</v>
      </c>
      <c r="J802" s="16" t="s">
        <v>80</v>
      </c>
      <c r="K802" s="16" t="s">
        <v>84</v>
      </c>
      <c r="L802" s="16" t="s">
        <v>11</v>
      </c>
      <c r="M802" s="16">
        <v>2</v>
      </c>
      <c r="N802" s="16" t="s">
        <v>12</v>
      </c>
      <c r="O802" s="17" t="s">
        <v>34</v>
      </c>
      <c r="R802" t="str">
        <f t="shared" si="73"/>
        <v>Budaors Challenger CupGroup StageApor GyorgydeakBarna Kovacsfi</v>
      </c>
      <c r="V802">
        <f t="shared" si="74"/>
        <v>0</v>
      </c>
      <c r="X802">
        <f t="shared" si="75"/>
        <v>0</v>
      </c>
      <c r="Y802">
        <f t="shared" si="72"/>
        <v>0</v>
      </c>
      <c r="AA802">
        <f t="shared" si="76"/>
        <v>0</v>
      </c>
      <c r="AB802">
        <f t="shared" si="77"/>
        <v>1</v>
      </c>
    </row>
    <row r="803" spans="1:28" x14ac:dyDescent="0.35">
      <c r="A803" s="15">
        <v>44310</v>
      </c>
      <c r="B803" s="16" t="s">
        <v>18</v>
      </c>
      <c r="C803" s="16" t="s">
        <v>114</v>
      </c>
      <c r="D803" s="16" t="s">
        <v>5</v>
      </c>
      <c r="E803" s="16" t="s">
        <v>57</v>
      </c>
      <c r="F803" s="16" t="s">
        <v>4</v>
      </c>
      <c r="G803" s="16" t="s">
        <v>52</v>
      </c>
      <c r="H803" s="16">
        <v>2</v>
      </c>
      <c r="I803" s="16">
        <v>45</v>
      </c>
      <c r="J803" s="16" t="s">
        <v>80</v>
      </c>
      <c r="K803" s="16" t="s">
        <v>84</v>
      </c>
      <c r="L803" s="16" t="s">
        <v>11</v>
      </c>
      <c r="M803" s="16">
        <v>1</v>
      </c>
      <c r="N803" s="16" t="s">
        <v>11</v>
      </c>
      <c r="O803" s="17" t="s">
        <v>34</v>
      </c>
      <c r="R803" t="str">
        <f t="shared" si="73"/>
        <v>Budaors Challenger CupGroup StageApor GyorgydeakBarna Kovacsfi</v>
      </c>
      <c r="V803">
        <f t="shared" si="74"/>
        <v>1</v>
      </c>
      <c r="X803">
        <f t="shared" si="75"/>
        <v>1</v>
      </c>
      <c r="Y803">
        <f t="shared" si="72"/>
        <v>0</v>
      </c>
      <c r="AA803">
        <f t="shared" si="76"/>
        <v>0</v>
      </c>
      <c r="AB803">
        <f t="shared" si="77"/>
        <v>0</v>
      </c>
    </row>
    <row r="804" spans="1:28" x14ac:dyDescent="0.35">
      <c r="A804" s="15">
        <v>44310</v>
      </c>
      <c r="B804" s="16" t="s">
        <v>18</v>
      </c>
      <c r="C804" s="16" t="s">
        <v>114</v>
      </c>
      <c r="D804" s="16" t="s">
        <v>5</v>
      </c>
      <c r="E804" s="16" t="s">
        <v>57</v>
      </c>
      <c r="F804" s="16" t="s">
        <v>4</v>
      </c>
      <c r="G804" s="16" t="s">
        <v>52</v>
      </c>
      <c r="H804" s="16">
        <v>2</v>
      </c>
      <c r="I804" s="16">
        <v>46</v>
      </c>
      <c r="J804" s="16" t="s">
        <v>80</v>
      </c>
      <c r="K804" s="16" t="s">
        <v>84</v>
      </c>
      <c r="L804" s="16" t="s">
        <v>11</v>
      </c>
      <c r="M804" s="16">
        <v>1</v>
      </c>
      <c r="N804" s="16" t="s">
        <v>11</v>
      </c>
      <c r="O804" s="17" t="s">
        <v>34</v>
      </c>
      <c r="R804" t="str">
        <f t="shared" si="73"/>
        <v>Budaors Challenger CupGroup StageApor GyorgydeakBarna Kovacsfi</v>
      </c>
      <c r="V804">
        <f t="shared" si="74"/>
        <v>1</v>
      </c>
      <c r="X804">
        <f t="shared" si="75"/>
        <v>1</v>
      </c>
      <c r="Y804">
        <f t="shared" si="72"/>
        <v>0</v>
      </c>
      <c r="AA804">
        <f t="shared" si="76"/>
        <v>0</v>
      </c>
      <c r="AB804">
        <f t="shared" si="77"/>
        <v>0</v>
      </c>
    </row>
    <row r="805" spans="1:28" x14ac:dyDescent="0.35">
      <c r="A805" s="15">
        <v>44310</v>
      </c>
      <c r="B805" s="16" t="s">
        <v>18</v>
      </c>
      <c r="C805" s="16" t="s">
        <v>114</v>
      </c>
      <c r="D805" s="16" t="s">
        <v>5</v>
      </c>
      <c r="E805" s="16" t="s">
        <v>57</v>
      </c>
      <c r="F805" s="16" t="s">
        <v>4</v>
      </c>
      <c r="G805" s="16" t="s">
        <v>52</v>
      </c>
      <c r="H805" s="16">
        <v>2</v>
      </c>
      <c r="I805" s="16">
        <v>47</v>
      </c>
      <c r="J805" s="16" t="s">
        <v>80</v>
      </c>
      <c r="K805" s="16" t="s">
        <v>84</v>
      </c>
      <c r="L805" s="16" t="s">
        <v>11</v>
      </c>
      <c r="M805" s="16">
        <v>1</v>
      </c>
      <c r="N805" s="16" t="s">
        <v>40</v>
      </c>
      <c r="O805" s="17" t="s">
        <v>40</v>
      </c>
      <c r="R805" t="str">
        <f t="shared" si="73"/>
        <v>Budaors Challenger CupGroup StageApor GyorgydeakBarna Kovacsfi</v>
      </c>
      <c r="V805">
        <f t="shared" si="74"/>
        <v>0</v>
      </c>
      <c r="X805">
        <f t="shared" si="75"/>
        <v>0</v>
      </c>
      <c r="Y805">
        <f t="shared" si="72"/>
        <v>0</v>
      </c>
      <c r="AA805">
        <f t="shared" si="76"/>
        <v>0</v>
      </c>
      <c r="AB805">
        <f t="shared" si="77"/>
        <v>0</v>
      </c>
    </row>
    <row r="806" spans="1:28" x14ac:dyDescent="0.35">
      <c r="A806" s="15">
        <v>44310</v>
      </c>
      <c r="B806" s="16" t="s">
        <v>18</v>
      </c>
      <c r="C806" s="16" t="s">
        <v>114</v>
      </c>
      <c r="D806" s="16" t="s">
        <v>5</v>
      </c>
      <c r="E806" s="16" t="s">
        <v>57</v>
      </c>
      <c r="F806" s="16" t="s">
        <v>4</v>
      </c>
      <c r="G806" s="16" t="s">
        <v>52</v>
      </c>
      <c r="H806" s="16">
        <v>2</v>
      </c>
      <c r="I806" s="16">
        <v>48</v>
      </c>
      <c r="J806" s="16" t="s">
        <v>80</v>
      </c>
      <c r="K806" s="16" t="s">
        <v>84</v>
      </c>
      <c r="L806" s="16" t="s">
        <v>11</v>
      </c>
      <c r="M806" s="16">
        <v>1</v>
      </c>
      <c r="N806" s="16" t="s">
        <v>12</v>
      </c>
      <c r="O806" s="17" t="s">
        <v>33</v>
      </c>
      <c r="R806" t="str">
        <f t="shared" si="73"/>
        <v>Budaors Challenger CupGroup StageApor GyorgydeakBarna Kovacsfi</v>
      </c>
      <c r="V806">
        <f t="shared" si="74"/>
        <v>0</v>
      </c>
      <c r="X806">
        <f t="shared" si="75"/>
        <v>0</v>
      </c>
      <c r="Y806">
        <f t="shared" si="72"/>
        <v>1</v>
      </c>
      <c r="AA806">
        <f t="shared" si="76"/>
        <v>0</v>
      </c>
      <c r="AB806">
        <f t="shared" si="77"/>
        <v>0</v>
      </c>
    </row>
    <row r="807" spans="1:28" x14ac:dyDescent="0.35">
      <c r="A807" s="15">
        <v>44310</v>
      </c>
      <c r="B807" s="16" t="s">
        <v>18</v>
      </c>
      <c r="C807" s="16" t="s">
        <v>114</v>
      </c>
      <c r="D807" s="16" t="s">
        <v>5</v>
      </c>
      <c r="E807" s="16" t="s">
        <v>57</v>
      </c>
      <c r="F807" s="16" t="s">
        <v>4</v>
      </c>
      <c r="G807" s="16" t="s">
        <v>52</v>
      </c>
      <c r="H807" s="16">
        <v>2</v>
      </c>
      <c r="I807" s="16">
        <v>49</v>
      </c>
      <c r="J807" s="16" t="s">
        <v>80</v>
      </c>
      <c r="K807" s="16" t="s">
        <v>84</v>
      </c>
      <c r="L807" s="16" t="s">
        <v>12</v>
      </c>
      <c r="M807" s="16">
        <v>2</v>
      </c>
      <c r="N807" s="16" t="s">
        <v>11</v>
      </c>
      <c r="O807" s="17" t="s">
        <v>34</v>
      </c>
      <c r="R807" t="str">
        <f t="shared" si="73"/>
        <v>Budaors Challenger CupGroup StageApor GyorgydeakBarna Kovacsfi</v>
      </c>
      <c r="V807">
        <f t="shared" si="74"/>
        <v>0</v>
      </c>
      <c r="X807">
        <f t="shared" si="75"/>
        <v>0</v>
      </c>
      <c r="Y807">
        <f t="shared" si="72"/>
        <v>0</v>
      </c>
      <c r="AA807">
        <f t="shared" si="76"/>
        <v>0</v>
      </c>
      <c r="AB807">
        <f t="shared" si="77"/>
        <v>1</v>
      </c>
    </row>
    <row r="808" spans="1:28" x14ac:dyDescent="0.35">
      <c r="A808" s="15">
        <v>44310</v>
      </c>
      <c r="B808" s="16" t="s">
        <v>18</v>
      </c>
      <c r="C808" s="16" t="s">
        <v>118</v>
      </c>
      <c r="D808" s="16" t="s">
        <v>5</v>
      </c>
      <c r="E808" s="16" t="s">
        <v>57</v>
      </c>
      <c r="F808" s="16" t="s">
        <v>4</v>
      </c>
      <c r="G808" s="16" t="s">
        <v>52</v>
      </c>
      <c r="H808" s="16">
        <v>1</v>
      </c>
      <c r="I808" s="16">
        <v>1</v>
      </c>
      <c r="J808" s="16" t="s">
        <v>122</v>
      </c>
      <c r="K808" s="16" t="s">
        <v>83</v>
      </c>
      <c r="L808" s="16" t="s">
        <v>11</v>
      </c>
      <c r="M808" s="16">
        <v>1</v>
      </c>
      <c r="N808" s="16" t="s">
        <v>11</v>
      </c>
      <c r="O808" s="17" t="s">
        <v>34</v>
      </c>
      <c r="R808" t="str">
        <f t="shared" si="73"/>
        <v>Budaors Challenger cupGroup StageAdrian DuszakZoltan Pal</v>
      </c>
      <c r="V808">
        <f t="shared" si="74"/>
        <v>1</v>
      </c>
      <c r="X808">
        <f t="shared" si="75"/>
        <v>1</v>
      </c>
      <c r="Y808">
        <f t="shared" si="72"/>
        <v>0</v>
      </c>
      <c r="AA808">
        <f t="shared" si="76"/>
        <v>0</v>
      </c>
      <c r="AB808">
        <f t="shared" si="77"/>
        <v>0</v>
      </c>
    </row>
    <row r="809" spans="1:28" x14ac:dyDescent="0.35">
      <c r="A809" s="15">
        <v>44310</v>
      </c>
      <c r="B809" s="16" t="s">
        <v>18</v>
      </c>
      <c r="C809" s="16" t="s">
        <v>118</v>
      </c>
      <c r="D809" s="16" t="s">
        <v>5</v>
      </c>
      <c r="E809" s="16" t="s">
        <v>57</v>
      </c>
      <c r="F809" s="16" t="s">
        <v>4</v>
      </c>
      <c r="G809" s="16" t="s">
        <v>52</v>
      </c>
      <c r="H809" s="16">
        <v>1</v>
      </c>
      <c r="I809" s="16">
        <v>2</v>
      </c>
      <c r="J809" s="16" t="s">
        <v>122</v>
      </c>
      <c r="K809" s="16" t="s">
        <v>83</v>
      </c>
      <c r="L809" s="16" t="s">
        <v>123</v>
      </c>
      <c r="M809" s="16">
        <v>1</v>
      </c>
      <c r="N809" s="16" t="s">
        <v>11</v>
      </c>
      <c r="O809" s="17" t="s">
        <v>33</v>
      </c>
      <c r="R809" t="str">
        <f t="shared" si="73"/>
        <v>Budaors Challenger cupGroup StageAdrian DuszakZoltan Pal</v>
      </c>
      <c r="V809">
        <f t="shared" si="74"/>
        <v>1</v>
      </c>
      <c r="X809">
        <f t="shared" si="75"/>
        <v>1</v>
      </c>
      <c r="Y809">
        <f t="shared" si="72"/>
        <v>0</v>
      </c>
      <c r="AA809">
        <f t="shared" si="76"/>
        <v>0</v>
      </c>
      <c r="AB809">
        <f t="shared" si="77"/>
        <v>0</v>
      </c>
    </row>
    <row r="810" spans="1:28" x14ac:dyDescent="0.35">
      <c r="A810" s="15">
        <v>44310</v>
      </c>
      <c r="B810" s="16" t="s">
        <v>18</v>
      </c>
      <c r="C810" s="16" t="s">
        <v>118</v>
      </c>
      <c r="D810" s="16" t="s">
        <v>5</v>
      </c>
      <c r="E810" s="16" t="s">
        <v>57</v>
      </c>
      <c r="F810" s="16" t="s">
        <v>4</v>
      </c>
      <c r="G810" s="16" t="s">
        <v>52</v>
      </c>
      <c r="H810" s="16">
        <v>1</v>
      </c>
      <c r="I810" s="16">
        <v>3</v>
      </c>
      <c r="J810" s="16" t="s">
        <v>122</v>
      </c>
      <c r="K810" s="16" t="s">
        <v>83</v>
      </c>
      <c r="L810" s="16" t="s">
        <v>11</v>
      </c>
      <c r="M810" s="16">
        <v>1</v>
      </c>
      <c r="N810" s="16" t="s">
        <v>11</v>
      </c>
      <c r="O810" s="17" t="s">
        <v>33</v>
      </c>
      <c r="R810" t="str">
        <f t="shared" si="73"/>
        <v>Budaors Challenger cupGroup StageAdrian DuszakZoltan Pal</v>
      </c>
      <c r="V810">
        <f t="shared" si="74"/>
        <v>1</v>
      </c>
      <c r="X810">
        <f t="shared" si="75"/>
        <v>1</v>
      </c>
      <c r="Y810">
        <f t="shared" si="72"/>
        <v>0</v>
      </c>
      <c r="AA810">
        <f t="shared" si="76"/>
        <v>0</v>
      </c>
      <c r="AB810">
        <f t="shared" si="77"/>
        <v>0</v>
      </c>
    </row>
    <row r="811" spans="1:28" x14ac:dyDescent="0.35">
      <c r="A811" s="15">
        <v>44310</v>
      </c>
      <c r="B811" s="16" t="s">
        <v>18</v>
      </c>
      <c r="C811" s="16" t="s">
        <v>118</v>
      </c>
      <c r="D811" s="16" t="s">
        <v>5</v>
      </c>
      <c r="E811" s="16" t="s">
        <v>57</v>
      </c>
      <c r="F811" s="16" t="s">
        <v>4</v>
      </c>
      <c r="G811" s="16" t="s">
        <v>52</v>
      </c>
      <c r="H811" s="16">
        <v>1</v>
      </c>
      <c r="I811" s="16">
        <v>4</v>
      </c>
      <c r="J811" s="16" t="s">
        <v>122</v>
      </c>
      <c r="K811" s="16" t="s">
        <v>83</v>
      </c>
      <c r="L811" s="16" t="s">
        <v>11</v>
      </c>
      <c r="M811" s="16">
        <v>2</v>
      </c>
      <c r="N811" s="16" t="s">
        <v>11</v>
      </c>
      <c r="O811" s="17" t="s">
        <v>33</v>
      </c>
      <c r="R811" t="str">
        <f t="shared" si="73"/>
        <v>Budaors Challenger cupGroup StageAdrian DuszakZoltan Pal</v>
      </c>
      <c r="V811">
        <f t="shared" si="74"/>
        <v>1</v>
      </c>
      <c r="X811">
        <f t="shared" si="75"/>
        <v>0</v>
      </c>
      <c r="Y811">
        <f t="shared" si="72"/>
        <v>0</v>
      </c>
      <c r="AA811">
        <f t="shared" si="76"/>
        <v>1</v>
      </c>
      <c r="AB811">
        <f t="shared" si="77"/>
        <v>0</v>
      </c>
    </row>
    <row r="812" spans="1:28" x14ac:dyDescent="0.35">
      <c r="A812" s="15">
        <v>44310</v>
      </c>
      <c r="B812" s="16" t="s">
        <v>18</v>
      </c>
      <c r="C812" s="16" t="s">
        <v>118</v>
      </c>
      <c r="D812" s="16" t="s">
        <v>5</v>
      </c>
      <c r="E812" s="16" t="s">
        <v>57</v>
      </c>
      <c r="F812" s="16" t="s">
        <v>4</v>
      </c>
      <c r="G812" s="16" t="s">
        <v>52</v>
      </c>
      <c r="H812" s="16">
        <v>1</v>
      </c>
      <c r="I812" s="16">
        <v>5</v>
      </c>
      <c r="J812" s="16" t="s">
        <v>122</v>
      </c>
      <c r="K812" s="16" t="s">
        <v>83</v>
      </c>
      <c r="L812" s="16" t="s">
        <v>12</v>
      </c>
      <c r="M812" s="16">
        <v>2</v>
      </c>
      <c r="N812" s="16" t="s">
        <v>11</v>
      </c>
      <c r="O812" s="17" t="s">
        <v>33</v>
      </c>
      <c r="R812" t="str">
        <f t="shared" si="73"/>
        <v>Budaors Challenger cupGroup StageAdrian DuszakZoltan Pal</v>
      </c>
      <c r="V812">
        <f t="shared" si="74"/>
        <v>0</v>
      </c>
      <c r="X812">
        <f t="shared" si="75"/>
        <v>0</v>
      </c>
      <c r="Y812">
        <f t="shared" si="72"/>
        <v>0</v>
      </c>
      <c r="AA812">
        <f t="shared" si="76"/>
        <v>0</v>
      </c>
      <c r="AB812">
        <f t="shared" si="77"/>
        <v>1</v>
      </c>
    </row>
    <row r="813" spans="1:28" x14ac:dyDescent="0.35">
      <c r="A813" s="15">
        <v>44310</v>
      </c>
      <c r="B813" s="16" t="s">
        <v>18</v>
      </c>
      <c r="C813" s="16" t="s">
        <v>118</v>
      </c>
      <c r="D813" s="16" t="s">
        <v>5</v>
      </c>
      <c r="E813" s="16" t="s">
        <v>57</v>
      </c>
      <c r="F813" s="16" t="s">
        <v>4</v>
      </c>
      <c r="G813" s="16" t="s">
        <v>52</v>
      </c>
      <c r="H813" s="16">
        <v>1</v>
      </c>
      <c r="I813" s="16">
        <v>6</v>
      </c>
      <c r="J813" s="16" t="s">
        <v>122</v>
      </c>
      <c r="K813" s="16" t="s">
        <v>83</v>
      </c>
      <c r="L813" s="16" t="s">
        <v>12</v>
      </c>
      <c r="M813" s="16">
        <v>1</v>
      </c>
      <c r="N813" s="16" t="s">
        <v>11</v>
      </c>
      <c r="O813" s="17" t="s">
        <v>34</v>
      </c>
      <c r="R813" t="str">
        <f t="shared" si="73"/>
        <v>Budaors Challenger cupGroup StageAdrian DuszakZoltan Pal</v>
      </c>
      <c r="V813">
        <f t="shared" si="74"/>
        <v>0</v>
      </c>
      <c r="X813">
        <f t="shared" si="75"/>
        <v>0</v>
      </c>
      <c r="Y813">
        <f t="shared" si="72"/>
        <v>1</v>
      </c>
      <c r="AA813">
        <f t="shared" si="76"/>
        <v>0</v>
      </c>
      <c r="AB813">
        <f t="shared" si="77"/>
        <v>0</v>
      </c>
    </row>
    <row r="814" spans="1:28" x14ac:dyDescent="0.35">
      <c r="A814" s="15">
        <v>44310</v>
      </c>
      <c r="B814" s="16" t="s">
        <v>18</v>
      </c>
      <c r="C814" s="16" t="s">
        <v>118</v>
      </c>
      <c r="D814" s="16" t="s">
        <v>5</v>
      </c>
      <c r="E814" s="16" t="s">
        <v>57</v>
      </c>
      <c r="F814" s="16" t="s">
        <v>4</v>
      </c>
      <c r="G814" s="16" t="s">
        <v>52</v>
      </c>
      <c r="H814" s="16">
        <v>1</v>
      </c>
      <c r="I814" s="16">
        <v>7</v>
      </c>
      <c r="J814" s="16" t="s">
        <v>122</v>
      </c>
      <c r="K814" s="16" t="s">
        <v>83</v>
      </c>
      <c r="L814" s="16" t="s">
        <v>12</v>
      </c>
      <c r="M814" s="16">
        <v>1</v>
      </c>
      <c r="N814" s="16" t="s">
        <v>11</v>
      </c>
      <c r="O814" s="17" t="s">
        <v>34</v>
      </c>
      <c r="R814" t="str">
        <f t="shared" si="73"/>
        <v>Budaors Challenger cupGroup StageAdrian DuszakZoltan Pal</v>
      </c>
      <c r="V814">
        <f t="shared" si="74"/>
        <v>0</v>
      </c>
      <c r="X814">
        <f t="shared" si="75"/>
        <v>0</v>
      </c>
      <c r="Y814">
        <f t="shared" si="72"/>
        <v>1</v>
      </c>
      <c r="AA814">
        <f t="shared" si="76"/>
        <v>0</v>
      </c>
      <c r="AB814">
        <f t="shared" si="77"/>
        <v>0</v>
      </c>
    </row>
    <row r="815" spans="1:28" x14ac:dyDescent="0.35">
      <c r="A815" s="15">
        <v>44310</v>
      </c>
      <c r="B815" s="16" t="s">
        <v>18</v>
      </c>
      <c r="C815" s="16" t="s">
        <v>118</v>
      </c>
      <c r="D815" s="16" t="s">
        <v>5</v>
      </c>
      <c r="E815" s="16" t="s">
        <v>57</v>
      </c>
      <c r="F815" s="16" t="s">
        <v>4</v>
      </c>
      <c r="G815" s="16" t="s">
        <v>52</v>
      </c>
      <c r="H815" s="16">
        <v>1</v>
      </c>
      <c r="I815" s="16">
        <v>8</v>
      </c>
      <c r="J815" s="16" t="s">
        <v>122</v>
      </c>
      <c r="K815" s="16" t="s">
        <v>83</v>
      </c>
      <c r="L815" s="16" t="s">
        <v>12</v>
      </c>
      <c r="M815" s="16">
        <v>2</v>
      </c>
      <c r="N815" s="16" t="s">
        <v>11</v>
      </c>
      <c r="O815" s="17" t="s">
        <v>34</v>
      </c>
      <c r="R815" t="str">
        <f t="shared" si="73"/>
        <v>Budaors Challenger cupGroup StageAdrian DuszakZoltan Pal</v>
      </c>
      <c r="V815">
        <f t="shared" si="74"/>
        <v>0</v>
      </c>
      <c r="X815">
        <f t="shared" si="75"/>
        <v>0</v>
      </c>
      <c r="Y815">
        <f t="shared" si="72"/>
        <v>0</v>
      </c>
      <c r="AA815">
        <f t="shared" si="76"/>
        <v>0</v>
      </c>
      <c r="AB815">
        <f t="shared" si="77"/>
        <v>1</v>
      </c>
    </row>
    <row r="816" spans="1:28" x14ac:dyDescent="0.35">
      <c r="A816" s="15">
        <v>44310</v>
      </c>
      <c r="B816" s="16" t="s">
        <v>18</v>
      </c>
      <c r="C816" s="16" t="s">
        <v>118</v>
      </c>
      <c r="D816" s="16" t="s">
        <v>5</v>
      </c>
      <c r="E816" s="16" t="s">
        <v>57</v>
      </c>
      <c r="F816" s="16" t="s">
        <v>4</v>
      </c>
      <c r="G816" s="16" t="s">
        <v>52</v>
      </c>
      <c r="H816" s="16">
        <v>1</v>
      </c>
      <c r="I816" s="16">
        <v>9</v>
      </c>
      <c r="J816" s="16" t="s">
        <v>122</v>
      </c>
      <c r="K816" s="16" t="s">
        <v>83</v>
      </c>
      <c r="L816" s="16" t="s">
        <v>11</v>
      </c>
      <c r="M816" s="16">
        <v>2</v>
      </c>
      <c r="N816" s="16" t="s">
        <v>11</v>
      </c>
      <c r="O816" s="17" t="s">
        <v>33</v>
      </c>
      <c r="R816" t="str">
        <f t="shared" si="73"/>
        <v>Budaors Challenger cupGroup StageAdrian DuszakZoltan Pal</v>
      </c>
      <c r="V816">
        <f t="shared" si="74"/>
        <v>1</v>
      </c>
      <c r="X816">
        <f t="shared" si="75"/>
        <v>0</v>
      </c>
      <c r="Y816">
        <f t="shared" si="72"/>
        <v>0</v>
      </c>
      <c r="AA816">
        <f t="shared" si="76"/>
        <v>1</v>
      </c>
      <c r="AB816">
        <f t="shared" si="77"/>
        <v>0</v>
      </c>
    </row>
    <row r="817" spans="1:28" x14ac:dyDescent="0.35">
      <c r="A817" s="15">
        <v>44310</v>
      </c>
      <c r="B817" s="16" t="s">
        <v>18</v>
      </c>
      <c r="C817" s="16" t="s">
        <v>118</v>
      </c>
      <c r="D817" s="16" t="s">
        <v>5</v>
      </c>
      <c r="E817" s="16" t="s">
        <v>57</v>
      </c>
      <c r="F817" s="16" t="s">
        <v>4</v>
      </c>
      <c r="G817" s="16" t="s">
        <v>52</v>
      </c>
      <c r="H817" s="16">
        <v>1</v>
      </c>
      <c r="I817" s="16">
        <v>10</v>
      </c>
      <c r="J817" s="16" t="s">
        <v>122</v>
      </c>
      <c r="K817" s="16" t="s">
        <v>83</v>
      </c>
      <c r="L817" s="16" t="s">
        <v>11</v>
      </c>
      <c r="M817" s="16">
        <v>1</v>
      </c>
      <c r="N817" s="16" t="s">
        <v>12</v>
      </c>
      <c r="O817" s="17" t="s">
        <v>33</v>
      </c>
      <c r="R817" t="str">
        <f t="shared" si="73"/>
        <v>Budaors Challenger cupGroup StageAdrian DuszakZoltan Pal</v>
      </c>
      <c r="V817">
        <f t="shared" si="74"/>
        <v>0</v>
      </c>
      <c r="X817">
        <f t="shared" si="75"/>
        <v>0</v>
      </c>
      <c r="Y817">
        <f t="shared" si="72"/>
        <v>1</v>
      </c>
      <c r="AA817">
        <f t="shared" si="76"/>
        <v>0</v>
      </c>
      <c r="AB817">
        <f t="shared" si="77"/>
        <v>0</v>
      </c>
    </row>
    <row r="818" spans="1:28" x14ac:dyDescent="0.35">
      <c r="A818" s="15">
        <v>44310</v>
      </c>
      <c r="B818" s="16" t="s">
        <v>18</v>
      </c>
      <c r="C818" s="16" t="s">
        <v>118</v>
      </c>
      <c r="D818" s="16" t="s">
        <v>5</v>
      </c>
      <c r="E818" s="16" t="s">
        <v>57</v>
      </c>
      <c r="F818" s="16" t="s">
        <v>4</v>
      </c>
      <c r="G818" s="16" t="s">
        <v>52</v>
      </c>
      <c r="H818" s="16">
        <v>1</v>
      </c>
      <c r="I818" s="16">
        <v>11</v>
      </c>
      <c r="J818" s="16" t="s">
        <v>122</v>
      </c>
      <c r="K818" s="16" t="s">
        <v>83</v>
      </c>
      <c r="L818" s="16" t="s">
        <v>11</v>
      </c>
      <c r="M818" s="16">
        <v>1</v>
      </c>
      <c r="N818" s="16" t="s">
        <v>11</v>
      </c>
      <c r="O818" s="17" t="s">
        <v>34</v>
      </c>
      <c r="R818" t="str">
        <f t="shared" si="73"/>
        <v>Budaors Challenger cupGroup StageAdrian DuszakZoltan Pal</v>
      </c>
      <c r="V818">
        <f t="shared" si="74"/>
        <v>1</v>
      </c>
      <c r="X818">
        <f t="shared" si="75"/>
        <v>1</v>
      </c>
      <c r="Y818">
        <f t="shared" si="72"/>
        <v>0</v>
      </c>
      <c r="AA818">
        <f t="shared" si="76"/>
        <v>0</v>
      </c>
      <c r="AB818">
        <f t="shared" si="77"/>
        <v>0</v>
      </c>
    </row>
    <row r="819" spans="1:28" x14ac:dyDescent="0.35">
      <c r="A819" s="15">
        <v>44310</v>
      </c>
      <c r="B819" s="16" t="s">
        <v>18</v>
      </c>
      <c r="C819" s="16" t="s">
        <v>118</v>
      </c>
      <c r="D819" s="16" t="s">
        <v>5</v>
      </c>
      <c r="E819" s="16" t="s">
        <v>57</v>
      </c>
      <c r="F819" s="16" t="s">
        <v>4</v>
      </c>
      <c r="G819" s="16" t="s">
        <v>52</v>
      </c>
      <c r="H819" s="16">
        <v>1</v>
      </c>
      <c r="I819" s="16">
        <v>12</v>
      </c>
      <c r="J819" s="16" t="s">
        <v>122</v>
      </c>
      <c r="K819" s="16" t="s">
        <v>83</v>
      </c>
      <c r="L819" s="16" t="s">
        <v>11</v>
      </c>
      <c r="M819" s="16">
        <v>1</v>
      </c>
      <c r="N819" s="16" t="s">
        <v>11</v>
      </c>
      <c r="O819" s="17" t="s">
        <v>34</v>
      </c>
      <c r="R819" t="str">
        <f t="shared" si="73"/>
        <v>Budaors Challenger cupGroup StageAdrian DuszakZoltan Pal</v>
      </c>
      <c r="V819">
        <f t="shared" si="74"/>
        <v>1</v>
      </c>
      <c r="X819">
        <f t="shared" si="75"/>
        <v>1</v>
      </c>
      <c r="Y819">
        <f t="shared" si="72"/>
        <v>0</v>
      </c>
      <c r="AA819">
        <f t="shared" si="76"/>
        <v>0</v>
      </c>
      <c r="AB819">
        <f t="shared" si="77"/>
        <v>0</v>
      </c>
    </row>
    <row r="820" spans="1:28" x14ac:dyDescent="0.35">
      <c r="A820" s="15">
        <v>44310</v>
      </c>
      <c r="B820" s="16" t="s">
        <v>18</v>
      </c>
      <c r="C820" s="16" t="s">
        <v>118</v>
      </c>
      <c r="D820" s="16" t="s">
        <v>5</v>
      </c>
      <c r="E820" s="16" t="s">
        <v>57</v>
      </c>
      <c r="F820" s="16" t="s">
        <v>4</v>
      </c>
      <c r="G820" s="16" t="s">
        <v>52</v>
      </c>
      <c r="H820" s="16">
        <v>1</v>
      </c>
      <c r="I820" s="16">
        <v>13</v>
      </c>
      <c r="J820" s="16" t="s">
        <v>122</v>
      </c>
      <c r="K820" s="16" t="s">
        <v>83</v>
      </c>
      <c r="L820" s="16" t="s">
        <v>12</v>
      </c>
      <c r="M820" s="16">
        <v>1</v>
      </c>
      <c r="N820" s="16" t="s">
        <v>11</v>
      </c>
      <c r="O820" s="17" t="s">
        <v>34</v>
      </c>
      <c r="R820" t="str">
        <f t="shared" si="73"/>
        <v>Budaors Challenger cupGroup StageAdrian DuszakZoltan Pal</v>
      </c>
      <c r="V820">
        <f t="shared" si="74"/>
        <v>0</v>
      </c>
      <c r="X820">
        <f t="shared" si="75"/>
        <v>0</v>
      </c>
      <c r="Y820">
        <f t="shared" si="72"/>
        <v>1</v>
      </c>
      <c r="AA820">
        <f t="shared" si="76"/>
        <v>0</v>
      </c>
      <c r="AB820">
        <f t="shared" si="77"/>
        <v>0</v>
      </c>
    </row>
    <row r="821" spans="1:28" x14ac:dyDescent="0.35">
      <c r="A821" s="15">
        <v>44310</v>
      </c>
      <c r="B821" s="16" t="s">
        <v>18</v>
      </c>
      <c r="C821" s="16" t="s">
        <v>118</v>
      </c>
      <c r="D821" s="16" t="s">
        <v>5</v>
      </c>
      <c r="E821" s="16" t="s">
        <v>57</v>
      </c>
      <c r="F821" s="16" t="s">
        <v>4</v>
      </c>
      <c r="G821" s="16" t="s">
        <v>52</v>
      </c>
      <c r="H821" s="16">
        <v>2</v>
      </c>
      <c r="I821" s="16">
        <v>14</v>
      </c>
      <c r="J821" s="16" t="s">
        <v>122</v>
      </c>
      <c r="K821" s="16" t="s">
        <v>83</v>
      </c>
      <c r="L821" s="16" t="s">
        <v>12</v>
      </c>
      <c r="M821" s="16">
        <v>1</v>
      </c>
      <c r="N821" s="16" t="s">
        <v>12</v>
      </c>
      <c r="O821" s="17" t="s">
        <v>33</v>
      </c>
      <c r="R821" t="str">
        <f t="shared" si="73"/>
        <v>Budaors Challenger cupGroup StageAdrian DuszakZoltan Pal</v>
      </c>
      <c r="V821">
        <f t="shared" si="74"/>
        <v>1</v>
      </c>
      <c r="X821">
        <f t="shared" si="75"/>
        <v>1</v>
      </c>
      <c r="Y821">
        <f t="shared" si="72"/>
        <v>0</v>
      </c>
      <c r="AA821">
        <f t="shared" si="76"/>
        <v>0</v>
      </c>
      <c r="AB821">
        <f t="shared" si="77"/>
        <v>0</v>
      </c>
    </row>
    <row r="822" spans="1:28" x14ac:dyDescent="0.35">
      <c r="A822" s="15">
        <v>44310</v>
      </c>
      <c r="B822" s="16" t="s">
        <v>18</v>
      </c>
      <c r="C822" s="16" t="s">
        <v>118</v>
      </c>
      <c r="D822" s="16" t="s">
        <v>5</v>
      </c>
      <c r="E822" s="16" t="s">
        <v>57</v>
      </c>
      <c r="F822" s="16" t="s">
        <v>4</v>
      </c>
      <c r="G822" s="16" t="s">
        <v>52</v>
      </c>
      <c r="H822" s="16">
        <v>2</v>
      </c>
      <c r="I822" s="16">
        <v>15</v>
      </c>
      <c r="J822" s="16" t="s">
        <v>122</v>
      </c>
      <c r="K822" s="16" t="s">
        <v>83</v>
      </c>
      <c r="L822" s="16" t="s">
        <v>12</v>
      </c>
      <c r="M822" s="16">
        <v>2</v>
      </c>
      <c r="N822" s="16" t="s">
        <v>11</v>
      </c>
      <c r="O822" s="17" t="s">
        <v>35</v>
      </c>
      <c r="R822" t="str">
        <f t="shared" si="73"/>
        <v>Budaors Challenger cupGroup StageAdrian DuszakZoltan Pal</v>
      </c>
      <c r="V822">
        <f t="shared" si="74"/>
        <v>0</v>
      </c>
      <c r="X822">
        <f t="shared" si="75"/>
        <v>0</v>
      </c>
      <c r="Y822">
        <f t="shared" si="72"/>
        <v>0</v>
      </c>
      <c r="AA822">
        <f t="shared" si="76"/>
        <v>0</v>
      </c>
      <c r="AB822">
        <f t="shared" si="77"/>
        <v>1</v>
      </c>
    </row>
    <row r="823" spans="1:28" x14ac:dyDescent="0.35">
      <c r="A823" s="15">
        <v>44310</v>
      </c>
      <c r="B823" s="16" t="s">
        <v>18</v>
      </c>
      <c r="C823" s="16" t="s">
        <v>118</v>
      </c>
      <c r="D823" s="16" t="s">
        <v>5</v>
      </c>
      <c r="E823" s="16" t="s">
        <v>57</v>
      </c>
      <c r="F823" s="16" t="s">
        <v>4</v>
      </c>
      <c r="G823" s="16" t="s">
        <v>52</v>
      </c>
      <c r="H823" s="16">
        <v>2</v>
      </c>
      <c r="I823" s="16">
        <v>16</v>
      </c>
      <c r="J823" s="16" t="s">
        <v>122</v>
      </c>
      <c r="K823" s="16" t="s">
        <v>83</v>
      </c>
      <c r="L823" s="16" t="s">
        <v>12</v>
      </c>
      <c r="M823" s="16">
        <v>2</v>
      </c>
      <c r="N823" s="16" t="s">
        <v>11</v>
      </c>
      <c r="O823" s="17" t="s">
        <v>35</v>
      </c>
      <c r="R823" t="str">
        <f t="shared" si="73"/>
        <v>Budaors Challenger cupGroup StageAdrian DuszakZoltan Pal</v>
      </c>
      <c r="V823">
        <f t="shared" si="74"/>
        <v>0</v>
      </c>
      <c r="X823">
        <f t="shared" si="75"/>
        <v>0</v>
      </c>
      <c r="Y823">
        <f t="shared" si="72"/>
        <v>0</v>
      </c>
      <c r="AA823">
        <f t="shared" si="76"/>
        <v>0</v>
      </c>
      <c r="AB823">
        <f t="shared" si="77"/>
        <v>1</v>
      </c>
    </row>
    <row r="824" spans="1:28" x14ac:dyDescent="0.35">
      <c r="A824" s="15">
        <v>44310</v>
      </c>
      <c r="B824" s="16" t="s">
        <v>18</v>
      </c>
      <c r="C824" s="16" t="s">
        <v>118</v>
      </c>
      <c r="D824" s="16" t="s">
        <v>5</v>
      </c>
      <c r="E824" s="16" t="s">
        <v>57</v>
      </c>
      <c r="F824" s="16" t="s">
        <v>4</v>
      </c>
      <c r="G824" s="16" t="s">
        <v>52</v>
      </c>
      <c r="H824" s="16">
        <v>2</v>
      </c>
      <c r="I824" s="16">
        <v>17</v>
      </c>
      <c r="J824" s="16" t="s">
        <v>122</v>
      </c>
      <c r="K824" s="16" t="s">
        <v>83</v>
      </c>
      <c r="L824" s="16" t="s">
        <v>12</v>
      </c>
      <c r="M824" s="16">
        <v>1</v>
      </c>
      <c r="N824" s="16" t="s">
        <v>11</v>
      </c>
      <c r="O824" s="17" t="s">
        <v>35</v>
      </c>
      <c r="R824" t="str">
        <f t="shared" si="73"/>
        <v>Budaors Challenger cupGroup StageAdrian DuszakZoltan Pal</v>
      </c>
      <c r="V824">
        <f t="shared" si="74"/>
        <v>0</v>
      </c>
      <c r="X824">
        <f t="shared" si="75"/>
        <v>0</v>
      </c>
      <c r="Y824">
        <f t="shared" si="72"/>
        <v>1</v>
      </c>
      <c r="AA824">
        <f t="shared" si="76"/>
        <v>0</v>
      </c>
      <c r="AB824">
        <f t="shared" si="77"/>
        <v>0</v>
      </c>
    </row>
    <row r="825" spans="1:28" x14ac:dyDescent="0.35">
      <c r="A825" s="15">
        <v>44310</v>
      </c>
      <c r="B825" s="16" t="s">
        <v>18</v>
      </c>
      <c r="C825" s="16" t="s">
        <v>118</v>
      </c>
      <c r="D825" s="16" t="s">
        <v>5</v>
      </c>
      <c r="E825" s="16" t="s">
        <v>57</v>
      </c>
      <c r="F825" s="16" t="s">
        <v>4</v>
      </c>
      <c r="G825" s="16" t="s">
        <v>52</v>
      </c>
      <c r="H825" s="16">
        <v>2</v>
      </c>
      <c r="I825" s="16">
        <v>18</v>
      </c>
      <c r="J825" s="16" t="s">
        <v>122</v>
      </c>
      <c r="K825" s="16" t="s">
        <v>83</v>
      </c>
      <c r="L825" s="16" t="s">
        <v>11</v>
      </c>
      <c r="M825" s="16">
        <v>2</v>
      </c>
      <c r="N825" s="16" t="s">
        <v>40</v>
      </c>
      <c r="O825" s="17" t="s">
        <v>40</v>
      </c>
      <c r="R825" t="str">
        <f t="shared" si="73"/>
        <v>Budaors Challenger cupGroup StageAdrian DuszakZoltan Pal</v>
      </c>
      <c r="V825">
        <f t="shared" si="74"/>
        <v>0</v>
      </c>
      <c r="X825">
        <f t="shared" si="75"/>
        <v>0</v>
      </c>
      <c r="Y825">
        <f t="shared" si="72"/>
        <v>0</v>
      </c>
      <c r="AA825">
        <f t="shared" si="76"/>
        <v>0</v>
      </c>
      <c r="AB825">
        <f t="shared" si="77"/>
        <v>0</v>
      </c>
    </row>
    <row r="826" spans="1:28" x14ac:dyDescent="0.35">
      <c r="A826" s="15">
        <v>44310</v>
      </c>
      <c r="B826" s="16" t="s">
        <v>18</v>
      </c>
      <c r="C826" s="16" t="s">
        <v>118</v>
      </c>
      <c r="D826" s="16" t="s">
        <v>5</v>
      </c>
      <c r="E826" s="16" t="s">
        <v>57</v>
      </c>
      <c r="F826" s="16" t="s">
        <v>4</v>
      </c>
      <c r="G826" s="16" t="s">
        <v>52</v>
      </c>
      <c r="H826" s="16">
        <v>2</v>
      </c>
      <c r="I826" s="16">
        <v>19</v>
      </c>
      <c r="J826" s="16" t="s">
        <v>122</v>
      </c>
      <c r="K826" s="16" t="s">
        <v>83</v>
      </c>
      <c r="L826" s="16" t="s">
        <v>11</v>
      </c>
      <c r="M826" s="16">
        <v>1</v>
      </c>
      <c r="N826" s="16" t="s">
        <v>11</v>
      </c>
      <c r="O826" s="17" t="s">
        <v>124</v>
      </c>
      <c r="R826" t="str">
        <f t="shared" si="73"/>
        <v>Budaors Challenger cupGroup StageAdrian DuszakZoltan Pal</v>
      </c>
      <c r="V826">
        <f t="shared" si="74"/>
        <v>1</v>
      </c>
      <c r="X826">
        <f t="shared" si="75"/>
        <v>1</v>
      </c>
      <c r="Y826">
        <f t="shared" si="72"/>
        <v>0</v>
      </c>
      <c r="AA826">
        <f t="shared" si="76"/>
        <v>0</v>
      </c>
      <c r="AB826">
        <f t="shared" si="77"/>
        <v>0</v>
      </c>
    </row>
    <row r="827" spans="1:28" x14ac:dyDescent="0.35">
      <c r="A827" s="15">
        <v>44310</v>
      </c>
      <c r="B827" s="16" t="s">
        <v>18</v>
      </c>
      <c r="C827" s="16" t="s">
        <v>118</v>
      </c>
      <c r="D827" s="16" t="s">
        <v>5</v>
      </c>
      <c r="E827" s="16" t="s">
        <v>57</v>
      </c>
      <c r="F827" s="16" t="s">
        <v>4</v>
      </c>
      <c r="G827" s="16" t="s">
        <v>52</v>
      </c>
      <c r="H827" s="16">
        <v>2</v>
      </c>
      <c r="I827" s="16">
        <v>20</v>
      </c>
      <c r="J827" s="16" t="s">
        <v>122</v>
      </c>
      <c r="K827" s="16" t="s">
        <v>83</v>
      </c>
      <c r="L827" s="16" t="s">
        <v>11</v>
      </c>
      <c r="M827" s="16">
        <v>2</v>
      </c>
      <c r="N827" s="16" t="s">
        <v>11</v>
      </c>
      <c r="O827" s="17" t="s">
        <v>33</v>
      </c>
      <c r="R827" t="str">
        <f t="shared" si="73"/>
        <v>Budaors Challenger cupGroup StageAdrian DuszakZoltan Pal</v>
      </c>
      <c r="V827">
        <f t="shared" si="74"/>
        <v>1</v>
      </c>
      <c r="X827">
        <f t="shared" si="75"/>
        <v>0</v>
      </c>
      <c r="Y827">
        <f t="shared" si="72"/>
        <v>0</v>
      </c>
      <c r="AA827">
        <f t="shared" si="76"/>
        <v>1</v>
      </c>
      <c r="AB827">
        <f t="shared" si="77"/>
        <v>0</v>
      </c>
    </row>
    <row r="828" spans="1:28" x14ac:dyDescent="0.35">
      <c r="A828" s="15">
        <v>44310</v>
      </c>
      <c r="B828" s="16" t="s">
        <v>18</v>
      </c>
      <c r="C828" s="16" t="s">
        <v>118</v>
      </c>
      <c r="D828" s="16" t="s">
        <v>5</v>
      </c>
      <c r="E828" s="16" t="s">
        <v>57</v>
      </c>
      <c r="F828" s="16" t="s">
        <v>4</v>
      </c>
      <c r="G828" s="16" t="s">
        <v>52</v>
      </c>
      <c r="H828" s="16">
        <v>2</v>
      </c>
      <c r="I828" s="16">
        <v>21</v>
      </c>
      <c r="J828" s="16" t="s">
        <v>122</v>
      </c>
      <c r="K828" s="16" t="s">
        <v>83</v>
      </c>
      <c r="L828" s="16" t="s">
        <v>11</v>
      </c>
      <c r="M828" s="16">
        <v>2</v>
      </c>
      <c r="N828" s="16" t="s">
        <v>12</v>
      </c>
      <c r="O828" s="17" t="s">
        <v>33</v>
      </c>
      <c r="R828" t="str">
        <f t="shared" si="73"/>
        <v>Budaors Challenger cupGroup StageAdrian DuszakZoltan Pal</v>
      </c>
      <c r="V828">
        <f t="shared" si="74"/>
        <v>0</v>
      </c>
      <c r="X828">
        <f t="shared" si="75"/>
        <v>0</v>
      </c>
      <c r="Y828">
        <f t="shared" si="72"/>
        <v>0</v>
      </c>
      <c r="AA828">
        <f t="shared" si="76"/>
        <v>0</v>
      </c>
      <c r="AB828">
        <f t="shared" si="77"/>
        <v>1</v>
      </c>
    </row>
    <row r="829" spans="1:28" x14ac:dyDescent="0.35">
      <c r="A829" s="15">
        <v>44310</v>
      </c>
      <c r="B829" s="16" t="s">
        <v>18</v>
      </c>
      <c r="C829" s="16" t="s">
        <v>118</v>
      </c>
      <c r="D829" s="16" t="s">
        <v>5</v>
      </c>
      <c r="E829" s="16" t="s">
        <v>57</v>
      </c>
      <c r="F829" s="16" t="s">
        <v>4</v>
      </c>
      <c r="G829" s="16" t="s">
        <v>52</v>
      </c>
      <c r="H829" s="16">
        <v>2</v>
      </c>
      <c r="I829" s="16">
        <v>22</v>
      </c>
      <c r="J829" s="16" t="s">
        <v>122</v>
      </c>
      <c r="K829" s="16" t="s">
        <v>83</v>
      </c>
      <c r="L829" s="16" t="s">
        <v>11</v>
      </c>
      <c r="M829" s="16">
        <v>1</v>
      </c>
      <c r="N829" s="16" t="s">
        <v>11</v>
      </c>
      <c r="O829" s="17" t="s">
        <v>34</v>
      </c>
      <c r="R829" t="str">
        <f t="shared" si="73"/>
        <v>Budaors Challenger cupGroup StageAdrian DuszakZoltan Pal</v>
      </c>
      <c r="V829">
        <f t="shared" si="74"/>
        <v>1</v>
      </c>
      <c r="X829">
        <f t="shared" si="75"/>
        <v>1</v>
      </c>
      <c r="Y829">
        <f t="shared" si="72"/>
        <v>0</v>
      </c>
      <c r="AA829">
        <f t="shared" si="76"/>
        <v>0</v>
      </c>
      <c r="AB829">
        <f t="shared" si="77"/>
        <v>0</v>
      </c>
    </row>
    <row r="830" spans="1:28" x14ac:dyDescent="0.35">
      <c r="A830" s="15">
        <v>44310</v>
      </c>
      <c r="B830" s="16" t="s">
        <v>18</v>
      </c>
      <c r="C830" s="16" t="s">
        <v>118</v>
      </c>
      <c r="D830" s="16" t="s">
        <v>5</v>
      </c>
      <c r="E830" s="16" t="s">
        <v>57</v>
      </c>
      <c r="F830" s="16" t="s">
        <v>4</v>
      </c>
      <c r="G830" s="16" t="s">
        <v>52</v>
      </c>
      <c r="H830" s="16">
        <v>2</v>
      </c>
      <c r="I830" s="16">
        <v>23</v>
      </c>
      <c r="J830" s="16" t="s">
        <v>122</v>
      </c>
      <c r="K830" s="16" t="s">
        <v>83</v>
      </c>
      <c r="L830" s="16" t="s">
        <v>12</v>
      </c>
      <c r="M830" s="16">
        <v>2</v>
      </c>
      <c r="N830" s="16" t="s">
        <v>11</v>
      </c>
      <c r="O830" s="17" t="s">
        <v>34</v>
      </c>
      <c r="R830" t="str">
        <f t="shared" si="73"/>
        <v>Budaors Challenger cupGroup StageAdrian DuszakZoltan Pal</v>
      </c>
      <c r="V830">
        <f t="shared" si="74"/>
        <v>0</v>
      </c>
      <c r="X830">
        <f t="shared" si="75"/>
        <v>0</v>
      </c>
      <c r="Y830">
        <f t="shared" si="72"/>
        <v>0</v>
      </c>
      <c r="AA830">
        <f t="shared" si="76"/>
        <v>0</v>
      </c>
      <c r="AB830">
        <f t="shared" si="77"/>
        <v>1</v>
      </c>
    </row>
    <row r="831" spans="1:28" x14ac:dyDescent="0.35">
      <c r="A831" s="15">
        <v>44310</v>
      </c>
      <c r="B831" s="16" t="s">
        <v>18</v>
      </c>
      <c r="C831" s="16" t="s">
        <v>118</v>
      </c>
      <c r="D831" s="16" t="s">
        <v>5</v>
      </c>
      <c r="E831" s="16" t="s">
        <v>57</v>
      </c>
      <c r="F831" s="16" t="s">
        <v>4</v>
      </c>
      <c r="G831" s="16" t="s">
        <v>52</v>
      </c>
      <c r="H831" s="16">
        <v>2</v>
      </c>
      <c r="I831" s="16">
        <v>24</v>
      </c>
      <c r="J831" s="16" t="s">
        <v>122</v>
      </c>
      <c r="K831" s="16" t="s">
        <v>83</v>
      </c>
      <c r="L831" s="16" t="s">
        <v>12</v>
      </c>
      <c r="M831" s="16" t="s">
        <v>39</v>
      </c>
      <c r="N831" s="16" t="s">
        <v>11</v>
      </c>
      <c r="O831" s="17" t="s">
        <v>33</v>
      </c>
      <c r="R831" t="str">
        <f t="shared" si="73"/>
        <v>Budaors Challenger cupGroup StageAdrian DuszakZoltan Pal</v>
      </c>
      <c r="V831">
        <f t="shared" si="74"/>
        <v>0</v>
      </c>
      <c r="X831">
        <f t="shared" si="75"/>
        <v>0</v>
      </c>
      <c r="Y831">
        <f t="shared" si="72"/>
        <v>0</v>
      </c>
      <c r="AA831">
        <f t="shared" si="76"/>
        <v>0</v>
      </c>
      <c r="AB831">
        <f t="shared" si="77"/>
        <v>0</v>
      </c>
    </row>
    <row r="832" spans="1:28" x14ac:dyDescent="0.35">
      <c r="A832" s="15">
        <v>44310</v>
      </c>
      <c r="B832" s="16" t="s">
        <v>18</v>
      </c>
      <c r="C832" s="16" t="s">
        <v>118</v>
      </c>
      <c r="D832" s="16" t="s">
        <v>5</v>
      </c>
      <c r="E832" s="16" t="s">
        <v>57</v>
      </c>
      <c r="F832" s="16" t="s">
        <v>4</v>
      </c>
      <c r="G832" s="16" t="s">
        <v>52</v>
      </c>
      <c r="H832" s="16">
        <v>2</v>
      </c>
      <c r="I832" s="16">
        <v>25</v>
      </c>
      <c r="J832" s="16" t="s">
        <v>122</v>
      </c>
      <c r="K832" s="16" t="s">
        <v>83</v>
      </c>
      <c r="L832" s="16" t="s">
        <v>12</v>
      </c>
      <c r="M832" s="16">
        <v>1</v>
      </c>
      <c r="N832" s="16" t="s">
        <v>11</v>
      </c>
      <c r="O832" s="17" t="s">
        <v>35</v>
      </c>
      <c r="R832" t="str">
        <f t="shared" si="73"/>
        <v>Budaors Challenger cupGroup StageAdrian DuszakZoltan Pal</v>
      </c>
      <c r="V832">
        <f t="shared" si="74"/>
        <v>0</v>
      </c>
      <c r="X832">
        <f t="shared" si="75"/>
        <v>0</v>
      </c>
      <c r="Y832">
        <f t="shared" si="72"/>
        <v>1</v>
      </c>
      <c r="AA832">
        <f t="shared" si="76"/>
        <v>0</v>
      </c>
      <c r="AB832">
        <f t="shared" si="77"/>
        <v>0</v>
      </c>
    </row>
    <row r="833" spans="1:28" x14ac:dyDescent="0.35">
      <c r="A833" s="15">
        <v>44310</v>
      </c>
      <c r="B833" s="16" t="s">
        <v>18</v>
      </c>
      <c r="C833" s="16" t="s">
        <v>118</v>
      </c>
      <c r="D833" s="16" t="s">
        <v>5</v>
      </c>
      <c r="E833" s="16" t="s">
        <v>57</v>
      </c>
      <c r="F833" s="16" t="s">
        <v>4</v>
      </c>
      <c r="G833" s="16" t="s">
        <v>52</v>
      </c>
      <c r="H833" s="16">
        <v>2</v>
      </c>
      <c r="I833" s="16">
        <v>26</v>
      </c>
      <c r="J833" s="16" t="s">
        <v>122</v>
      </c>
      <c r="K833" s="16" t="s">
        <v>83</v>
      </c>
      <c r="L833" s="16" t="s">
        <v>12</v>
      </c>
      <c r="M833" s="16">
        <v>1</v>
      </c>
      <c r="N833" s="16" t="s">
        <v>11</v>
      </c>
      <c r="O833" s="17" t="s">
        <v>34</v>
      </c>
      <c r="R833" t="str">
        <f t="shared" si="73"/>
        <v>Budaors Challenger cupGroup StageAdrian DuszakZoltan Pal</v>
      </c>
      <c r="V833">
        <f t="shared" si="74"/>
        <v>0</v>
      </c>
      <c r="X833">
        <f t="shared" si="75"/>
        <v>0</v>
      </c>
      <c r="Y833">
        <f t="shared" si="72"/>
        <v>1</v>
      </c>
      <c r="AA833">
        <f t="shared" si="76"/>
        <v>0</v>
      </c>
      <c r="AB833">
        <f t="shared" si="77"/>
        <v>0</v>
      </c>
    </row>
    <row r="834" spans="1:28" x14ac:dyDescent="0.35">
      <c r="A834" s="15">
        <v>44310</v>
      </c>
      <c r="B834" s="16" t="s">
        <v>18</v>
      </c>
      <c r="C834" s="16" t="s">
        <v>118</v>
      </c>
      <c r="D834" s="16" t="s">
        <v>5</v>
      </c>
      <c r="E834" s="16" t="s">
        <v>57</v>
      </c>
      <c r="F834" s="16" t="s">
        <v>4</v>
      </c>
      <c r="G834" s="16" t="s">
        <v>52</v>
      </c>
      <c r="H834" s="16">
        <v>2</v>
      </c>
      <c r="I834" s="16">
        <v>27</v>
      </c>
      <c r="J834" s="16" t="s">
        <v>122</v>
      </c>
      <c r="K834" s="16" t="s">
        <v>83</v>
      </c>
      <c r="L834" s="16" t="s">
        <v>11</v>
      </c>
      <c r="M834" s="16">
        <v>2</v>
      </c>
      <c r="N834" s="16" t="s">
        <v>40</v>
      </c>
      <c r="O834" s="17" t="s">
        <v>40</v>
      </c>
      <c r="R834" t="str">
        <f t="shared" si="73"/>
        <v>Budaors Challenger cupGroup StageAdrian DuszakZoltan Pal</v>
      </c>
      <c r="V834">
        <f t="shared" si="74"/>
        <v>0</v>
      </c>
      <c r="X834">
        <f t="shared" si="75"/>
        <v>0</v>
      </c>
      <c r="Y834">
        <f t="shared" ref="Y834:Y897" si="78">IF(AND(M834=1,L834&lt;&gt;N834,N834&lt;&gt;"E"),1,0)</f>
        <v>0</v>
      </c>
      <c r="AA834">
        <f t="shared" si="76"/>
        <v>0</v>
      </c>
      <c r="AB834">
        <f t="shared" si="77"/>
        <v>0</v>
      </c>
    </row>
    <row r="835" spans="1:28" x14ac:dyDescent="0.35">
      <c r="A835" s="15">
        <v>44310</v>
      </c>
      <c r="B835" s="16" t="s">
        <v>18</v>
      </c>
      <c r="C835" s="16" t="s">
        <v>118</v>
      </c>
      <c r="D835" s="16" t="s">
        <v>5</v>
      </c>
      <c r="E835" s="16" t="s">
        <v>57</v>
      </c>
      <c r="F835" s="16" t="s">
        <v>4</v>
      </c>
      <c r="G835" s="16" t="s">
        <v>52</v>
      </c>
      <c r="H835" s="16">
        <v>2</v>
      </c>
      <c r="I835" s="16">
        <v>28</v>
      </c>
      <c r="J835" s="16" t="s">
        <v>122</v>
      </c>
      <c r="K835" s="16" t="s">
        <v>83</v>
      </c>
      <c r="L835" s="16" t="s">
        <v>11</v>
      </c>
      <c r="M835" s="16">
        <v>1</v>
      </c>
      <c r="N835" s="16" t="s">
        <v>11</v>
      </c>
      <c r="O835" s="17" t="s">
        <v>35</v>
      </c>
      <c r="R835" t="str">
        <f t="shared" ref="R835:R898" si="79">CONCATENATE(C835,G835,J835,K835)</f>
        <v>Budaors Challenger cupGroup StageAdrian DuszakZoltan Pal</v>
      </c>
      <c r="V835">
        <f t="shared" ref="V835:V898" si="80">IF(L835=N835,1,0)</f>
        <v>1</v>
      </c>
      <c r="X835">
        <f t="shared" ref="X835:X898" si="81">IF(AND(M835=1, L835=N835),1,0)</f>
        <v>1</v>
      </c>
      <c r="Y835">
        <f t="shared" si="78"/>
        <v>0</v>
      </c>
      <c r="AA835">
        <f t="shared" ref="AA835:AA898" si="82">IF(AND(M835=2,L835=N835),1,0)</f>
        <v>0</v>
      </c>
      <c r="AB835">
        <f t="shared" ref="AB835:AB898" si="83">IF(AND(M835=2,L835&lt;&gt;N835,N835&lt;&gt;"E"),1,0)</f>
        <v>0</v>
      </c>
    </row>
    <row r="836" spans="1:28" x14ac:dyDescent="0.35">
      <c r="A836" s="15">
        <v>44310</v>
      </c>
      <c r="B836" s="16" t="s">
        <v>18</v>
      </c>
      <c r="C836" s="16" t="s">
        <v>118</v>
      </c>
      <c r="D836" s="16" t="s">
        <v>5</v>
      </c>
      <c r="E836" s="16" t="s">
        <v>57</v>
      </c>
      <c r="F836" s="16" t="s">
        <v>4</v>
      </c>
      <c r="G836" s="16" t="s">
        <v>52</v>
      </c>
      <c r="H836" s="16">
        <v>2</v>
      </c>
      <c r="I836" s="16">
        <v>29</v>
      </c>
      <c r="J836" s="16" t="s">
        <v>122</v>
      </c>
      <c r="K836" s="16" t="s">
        <v>83</v>
      </c>
      <c r="L836" s="16" t="s">
        <v>11</v>
      </c>
      <c r="M836" s="16">
        <v>1</v>
      </c>
      <c r="N836" s="16" t="s">
        <v>11</v>
      </c>
      <c r="O836" s="17" t="s">
        <v>35</v>
      </c>
      <c r="R836" t="str">
        <f t="shared" si="79"/>
        <v>Budaors Challenger cupGroup StageAdrian DuszakZoltan Pal</v>
      </c>
      <c r="V836">
        <f t="shared" si="80"/>
        <v>1</v>
      </c>
      <c r="X836">
        <f t="shared" si="81"/>
        <v>1</v>
      </c>
      <c r="Y836">
        <f t="shared" si="78"/>
        <v>0</v>
      </c>
      <c r="AA836">
        <f t="shared" si="82"/>
        <v>0</v>
      </c>
      <c r="AB836">
        <f t="shared" si="83"/>
        <v>0</v>
      </c>
    </row>
    <row r="837" spans="1:28" x14ac:dyDescent="0.35">
      <c r="A837" s="15">
        <v>44310</v>
      </c>
      <c r="B837" s="16" t="s">
        <v>18</v>
      </c>
      <c r="C837" s="16" t="s">
        <v>114</v>
      </c>
      <c r="D837" s="16" t="s">
        <v>5</v>
      </c>
      <c r="E837" s="16" t="s">
        <v>57</v>
      </c>
      <c r="F837" s="16" t="s">
        <v>4</v>
      </c>
      <c r="G837" s="16" t="s">
        <v>52</v>
      </c>
      <c r="H837" s="16">
        <v>1</v>
      </c>
      <c r="I837" s="16">
        <v>1</v>
      </c>
      <c r="J837" s="16" t="s">
        <v>127</v>
      </c>
      <c r="K837" s="16" t="s">
        <v>84</v>
      </c>
      <c r="L837" s="16" t="s">
        <v>12</v>
      </c>
      <c r="M837" s="16" t="s">
        <v>39</v>
      </c>
      <c r="N837" s="16" t="s">
        <v>11</v>
      </c>
      <c r="O837" s="17" t="s">
        <v>33</v>
      </c>
      <c r="R837" t="str">
        <f t="shared" si="79"/>
        <v>Budaors Challenger CupGroup StageFranczuk BartlomiejBarna Kovacsfi</v>
      </c>
      <c r="V837">
        <f t="shared" si="80"/>
        <v>0</v>
      </c>
      <c r="X837">
        <f t="shared" si="81"/>
        <v>0</v>
      </c>
      <c r="Y837">
        <f t="shared" si="78"/>
        <v>0</v>
      </c>
      <c r="AA837">
        <f t="shared" si="82"/>
        <v>0</v>
      </c>
      <c r="AB837">
        <f t="shared" si="83"/>
        <v>0</v>
      </c>
    </row>
    <row r="838" spans="1:28" x14ac:dyDescent="0.35">
      <c r="A838" s="15">
        <v>44310</v>
      </c>
      <c r="B838" s="16" t="s">
        <v>18</v>
      </c>
      <c r="C838" s="16" t="s">
        <v>114</v>
      </c>
      <c r="D838" s="16" t="s">
        <v>5</v>
      </c>
      <c r="E838" s="16" t="s">
        <v>57</v>
      </c>
      <c r="F838" s="16" t="s">
        <v>4</v>
      </c>
      <c r="G838" s="16" t="s">
        <v>52</v>
      </c>
      <c r="H838" s="16">
        <v>1</v>
      </c>
      <c r="I838" s="16">
        <v>2</v>
      </c>
      <c r="J838" s="16" t="s">
        <v>127</v>
      </c>
      <c r="K838" s="16" t="s">
        <v>84</v>
      </c>
      <c r="L838" s="16" t="s">
        <v>12</v>
      </c>
      <c r="M838" s="16">
        <v>1</v>
      </c>
      <c r="N838" s="16" t="s">
        <v>12</v>
      </c>
      <c r="O838" s="17" t="s">
        <v>34</v>
      </c>
      <c r="R838" t="str">
        <f t="shared" si="79"/>
        <v>Budaors Challenger CupGroup StageFranczuk BartlomiejBarna Kovacsfi</v>
      </c>
      <c r="V838">
        <f t="shared" si="80"/>
        <v>1</v>
      </c>
      <c r="X838">
        <f t="shared" si="81"/>
        <v>1</v>
      </c>
      <c r="Y838">
        <f t="shared" si="78"/>
        <v>0</v>
      </c>
      <c r="AA838">
        <f t="shared" si="82"/>
        <v>0</v>
      </c>
      <c r="AB838">
        <f t="shared" si="83"/>
        <v>0</v>
      </c>
    </row>
    <row r="839" spans="1:28" x14ac:dyDescent="0.35">
      <c r="A839" s="15">
        <v>44310</v>
      </c>
      <c r="B839" s="16" t="s">
        <v>18</v>
      </c>
      <c r="C839" s="16" t="s">
        <v>114</v>
      </c>
      <c r="D839" s="16" t="s">
        <v>5</v>
      </c>
      <c r="E839" s="16" t="s">
        <v>57</v>
      </c>
      <c r="F839" s="16" t="s">
        <v>4</v>
      </c>
      <c r="G839" s="16" t="s">
        <v>52</v>
      </c>
      <c r="H839" s="16">
        <v>1</v>
      </c>
      <c r="I839" s="16">
        <v>3</v>
      </c>
      <c r="J839" s="16" t="s">
        <v>127</v>
      </c>
      <c r="K839" s="16" t="s">
        <v>84</v>
      </c>
      <c r="L839" s="16" t="s">
        <v>12</v>
      </c>
      <c r="M839" s="16">
        <v>2</v>
      </c>
      <c r="N839" s="16" t="s">
        <v>11</v>
      </c>
      <c r="O839" s="17" t="s">
        <v>34</v>
      </c>
      <c r="R839" t="str">
        <f t="shared" si="79"/>
        <v>Budaors Challenger CupGroup StageFranczuk BartlomiejBarna Kovacsfi</v>
      </c>
      <c r="V839">
        <f t="shared" si="80"/>
        <v>0</v>
      </c>
      <c r="X839">
        <f t="shared" si="81"/>
        <v>0</v>
      </c>
      <c r="Y839">
        <f t="shared" si="78"/>
        <v>0</v>
      </c>
      <c r="AA839">
        <f t="shared" si="82"/>
        <v>0</v>
      </c>
      <c r="AB839">
        <f t="shared" si="83"/>
        <v>1</v>
      </c>
    </row>
    <row r="840" spans="1:28" x14ac:dyDescent="0.35">
      <c r="A840" s="15">
        <v>44310</v>
      </c>
      <c r="B840" s="16" t="s">
        <v>18</v>
      </c>
      <c r="C840" s="16" t="s">
        <v>114</v>
      </c>
      <c r="D840" s="16" t="s">
        <v>5</v>
      </c>
      <c r="E840" s="16" t="s">
        <v>57</v>
      </c>
      <c r="F840" s="16" t="s">
        <v>4</v>
      </c>
      <c r="G840" s="16" t="s">
        <v>52</v>
      </c>
      <c r="H840" s="16">
        <v>1</v>
      </c>
      <c r="I840" s="16">
        <v>4</v>
      </c>
      <c r="J840" s="16" t="s">
        <v>127</v>
      </c>
      <c r="K840" s="16" t="s">
        <v>84</v>
      </c>
      <c r="L840" s="16" t="s">
        <v>12</v>
      </c>
      <c r="M840" s="16">
        <v>2</v>
      </c>
      <c r="N840" s="16" t="s">
        <v>12</v>
      </c>
      <c r="O840" s="17" t="s">
        <v>33</v>
      </c>
      <c r="R840" t="str">
        <f t="shared" si="79"/>
        <v>Budaors Challenger CupGroup StageFranczuk BartlomiejBarna Kovacsfi</v>
      </c>
      <c r="V840">
        <f t="shared" si="80"/>
        <v>1</v>
      </c>
      <c r="X840">
        <f t="shared" si="81"/>
        <v>0</v>
      </c>
      <c r="Y840">
        <f t="shared" si="78"/>
        <v>0</v>
      </c>
      <c r="AA840">
        <f t="shared" si="82"/>
        <v>1</v>
      </c>
      <c r="AB840">
        <f t="shared" si="83"/>
        <v>0</v>
      </c>
    </row>
    <row r="841" spans="1:28" x14ac:dyDescent="0.35">
      <c r="A841" s="15">
        <v>44310</v>
      </c>
      <c r="B841" s="16" t="s">
        <v>18</v>
      </c>
      <c r="C841" s="16" t="s">
        <v>114</v>
      </c>
      <c r="D841" s="16" t="s">
        <v>5</v>
      </c>
      <c r="E841" s="16" t="s">
        <v>57</v>
      </c>
      <c r="F841" s="16" t="s">
        <v>4</v>
      </c>
      <c r="G841" s="16" t="s">
        <v>52</v>
      </c>
      <c r="H841" s="16">
        <v>1</v>
      </c>
      <c r="I841" s="16">
        <v>5</v>
      </c>
      <c r="J841" s="16" t="s">
        <v>127</v>
      </c>
      <c r="K841" s="16" t="s">
        <v>84</v>
      </c>
      <c r="L841" s="16" t="s">
        <v>11</v>
      </c>
      <c r="M841" s="16">
        <v>1</v>
      </c>
      <c r="N841" s="16" t="s">
        <v>11</v>
      </c>
      <c r="O841" s="17" t="s">
        <v>33</v>
      </c>
      <c r="R841" t="str">
        <f t="shared" si="79"/>
        <v>Budaors Challenger CupGroup StageFranczuk BartlomiejBarna Kovacsfi</v>
      </c>
      <c r="V841">
        <f t="shared" si="80"/>
        <v>1</v>
      </c>
      <c r="X841">
        <f t="shared" si="81"/>
        <v>1</v>
      </c>
      <c r="Y841">
        <f t="shared" si="78"/>
        <v>0</v>
      </c>
      <c r="AA841">
        <f t="shared" si="82"/>
        <v>0</v>
      </c>
      <c r="AB841">
        <f t="shared" si="83"/>
        <v>0</v>
      </c>
    </row>
    <row r="842" spans="1:28" x14ac:dyDescent="0.35">
      <c r="A842" s="15">
        <v>44310</v>
      </c>
      <c r="B842" s="16" t="s">
        <v>18</v>
      </c>
      <c r="C842" s="16" t="s">
        <v>114</v>
      </c>
      <c r="D842" s="16" t="s">
        <v>5</v>
      </c>
      <c r="E842" s="16" t="s">
        <v>57</v>
      </c>
      <c r="F842" s="16" t="s">
        <v>4</v>
      </c>
      <c r="G842" s="16" t="s">
        <v>52</v>
      </c>
      <c r="H842" s="16">
        <v>1</v>
      </c>
      <c r="I842" s="16">
        <v>6</v>
      </c>
      <c r="J842" s="16" t="s">
        <v>127</v>
      </c>
      <c r="K842" s="16" t="s">
        <v>84</v>
      </c>
      <c r="L842" s="16" t="s">
        <v>11</v>
      </c>
      <c r="M842" s="16" t="s">
        <v>39</v>
      </c>
      <c r="N842" s="16" t="s">
        <v>12</v>
      </c>
      <c r="O842" s="17" t="s">
        <v>33</v>
      </c>
      <c r="R842" t="str">
        <f t="shared" si="79"/>
        <v>Budaors Challenger CupGroup StageFranczuk BartlomiejBarna Kovacsfi</v>
      </c>
      <c r="V842">
        <f t="shared" si="80"/>
        <v>0</v>
      </c>
      <c r="X842">
        <f t="shared" si="81"/>
        <v>0</v>
      </c>
      <c r="Y842">
        <f t="shared" si="78"/>
        <v>0</v>
      </c>
      <c r="AA842">
        <f t="shared" si="82"/>
        <v>0</v>
      </c>
      <c r="AB842">
        <f t="shared" si="83"/>
        <v>0</v>
      </c>
    </row>
    <row r="843" spans="1:28" x14ac:dyDescent="0.35">
      <c r="A843" s="15">
        <v>44310</v>
      </c>
      <c r="B843" s="16" t="s">
        <v>18</v>
      </c>
      <c r="C843" s="16" t="s">
        <v>114</v>
      </c>
      <c r="D843" s="16" t="s">
        <v>5</v>
      </c>
      <c r="E843" s="16" t="s">
        <v>57</v>
      </c>
      <c r="F843" s="16" t="s">
        <v>4</v>
      </c>
      <c r="G843" s="16" t="s">
        <v>52</v>
      </c>
      <c r="H843" s="16">
        <v>1</v>
      </c>
      <c r="I843" s="16">
        <v>7</v>
      </c>
      <c r="J843" s="16" t="s">
        <v>127</v>
      </c>
      <c r="K843" s="16" t="s">
        <v>84</v>
      </c>
      <c r="L843" s="16" t="s">
        <v>11</v>
      </c>
      <c r="M843" s="16">
        <v>2</v>
      </c>
      <c r="N843" s="16" t="s">
        <v>12</v>
      </c>
      <c r="O843" s="17" t="s">
        <v>34</v>
      </c>
      <c r="R843" t="str">
        <f t="shared" si="79"/>
        <v>Budaors Challenger CupGroup StageFranczuk BartlomiejBarna Kovacsfi</v>
      </c>
      <c r="V843">
        <f t="shared" si="80"/>
        <v>0</v>
      </c>
      <c r="X843">
        <f t="shared" si="81"/>
        <v>0</v>
      </c>
      <c r="Y843">
        <f t="shared" si="78"/>
        <v>0</v>
      </c>
      <c r="AA843">
        <f t="shared" si="82"/>
        <v>0</v>
      </c>
      <c r="AB843">
        <f t="shared" si="83"/>
        <v>1</v>
      </c>
    </row>
    <row r="844" spans="1:28" x14ac:dyDescent="0.35">
      <c r="A844" s="15">
        <v>44310</v>
      </c>
      <c r="B844" s="16" t="s">
        <v>18</v>
      </c>
      <c r="C844" s="16" t="s">
        <v>114</v>
      </c>
      <c r="D844" s="16" t="s">
        <v>5</v>
      </c>
      <c r="E844" s="16" t="s">
        <v>57</v>
      </c>
      <c r="F844" s="16" t="s">
        <v>4</v>
      </c>
      <c r="G844" s="16" t="s">
        <v>52</v>
      </c>
      <c r="H844" s="16">
        <v>1</v>
      </c>
      <c r="I844" s="16">
        <v>8</v>
      </c>
      <c r="J844" s="16" t="s">
        <v>127</v>
      </c>
      <c r="K844" s="16" t="s">
        <v>84</v>
      </c>
      <c r="L844" s="16" t="s">
        <v>11</v>
      </c>
      <c r="M844" s="16">
        <v>2</v>
      </c>
      <c r="N844" s="16" t="s">
        <v>11</v>
      </c>
      <c r="O844" s="17" t="s">
        <v>35</v>
      </c>
      <c r="R844" t="str">
        <f t="shared" si="79"/>
        <v>Budaors Challenger CupGroup StageFranczuk BartlomiejBarna Kovacsfi</v>
      </c>
      <c r="V844">
        <f t="shared" si="80"/>
        <v>1</v>
      </c>
      <c r="X844">
        <f t="shared" si="81"/>
        <v>0</v>
      </c>
      <c r="Y844">
        <f t="shared" si="78"/>
        <v>0</v>
      </c>
      <c r="AA844">
        <f t="shared" si="82"/>
        <v>1</v>
      </c>
      <c r="AB844">
        <f t="shared" si="83"/>
        <v>0</v>
      </c>
    </row>
    <row r="845" spans="1:28" x14ac:dyDescent="0.35">
      <c r="A845" s="15">
        <v>44310</v>
      </c>
      <c r="B845" s="16" t="s">
        <v>18</v>
      </c>
      <c r="C845" s="16" t="s">
        <v>114</v>
      </c>
      <c r="D845" s="16" t="s">
        <v>5</v>
      </c>
      <c r="E845" s="16" t="s">
        <v>57</v>
      </c>
      <c r="F845" s="16" t="s">
        <v>4</v>
      </c>
      <c r="G845" s="16" t="s">
        <v>52</v>
      </c>
      <c r="H845" s="16">
        <v>1</v>
      </c>
      <c r="I845" s="16">
        <v>9</v>
      </c>
      <c r="J845" s="16" t="s">
        <v>127</v>
      </c>
      <c r="K845" s="16" t="s">
        <v>84</v>
      </c>
      <c r="L845" s="16" t="s">
        <v>12</v>
      </c>
      <c r="M845" s="16">
        <v>2</v>
      </c>
      <c r="N845" s="16" t="s">
        <v>11</v>
      </c>
      <c r="O845" s="17" t="s">
        <v>34</v>
      </c>
      <c r="R845" t="str">
        <f t="shared" si="79"/>
        <v>Budaors Challenger CupGroup StageFranczuk BartlomiejBarna Kovacsfi</v>
      </c>
      <c r="V845">
        <f t="shared" si="80"/>
        <v>0</v>
      </c>
      <c r="X845">
        <f t="shared" si="81"/>
        <v>0</v>
      </c>
      <c r="Y845">
        <f t="shared" si="78"/>
        <v>0</v>
      </c>
      <c r="AA845">
        <f t="shared" si="82"/>
        <v>0</v>
      </c>
      <c r="AB845">
        <f t="shared" si="83"/>
        <v>1</v>
      </c>
    </row>
    <row r="846" spans="1:28" x14ac:dyDescent="0.35">
      <c r="A846" s="15">
        <v>44310</v>
      </c>
      <c r="B846" s="16" t="s">
        <v>18</v>
      </c>
      <c r="C846" s="16" t="s">
        <v>114</v>
      </c>
      <c r="D846" s="16" t="s">
        <v>5</v>
      </c>
      <c r="E846" s="16" t="s">
        <v>57</v>
      </c>
      <c r="F846" s="16" t="s">
        <v>4</v>
      </c>
      <c r="G846" s="16" t="s">
        <v>52</v>
      </c>
      <c r="H846" s="16">
        <v>1</v>
      </c>
      <c r="I846" s="16">
        <v>10</v>
      </c>
      <c r="J846" s="16" t="s">
        <v>127</v>
      </c>
      <c r="K846" s="16" t="s">
        <v>84</v>
      </c>
      <c r="L846" s="16" t="s">
        <v>12</v>
      </c>
      <c r="M846" s="16">
        <v>2</v>
      </c>
      <c r="N846" s="16" t="s">
        <v>11</v>
      </c>
      <c r="O846" s="17" t="s">
        <v>35</v>
      </c>
      <c r="R846" t="str">
        <f t="shared" si="79"/>
        <v>Budaors Challenger CupGroup StageFranczuk BartlomiejBarna Kovacsfi</v>
      </c>
      <c r="V846">
        <f t="shared" si="80"/>
        <v>0</v>
      </c>
      <c r="X846">
        <f t="shared" si="81"/>
        <v>0</v>
      </c>
      <c r="Y846">
        <f t="shared" si="78"/>
        <v>0</v>
      </c>
      <c r="AA846">
        <f t="shared" si="82"/>
        <v>0</v>
      </c>
      <c r="AB846">
        <f t="shared" si="83"/>
        <v>1</v>
      </c>
    </row>
    <row r="847" spans="1:28" x14ac:dyDescent="0.35">
      <c r="A847" s="15">
        <v>44310</v>
      </c>
      <c r="B847" s="16" t="s">
        <v>18</v>
      </c>
      <c r="C847" s="16" t="s">
        <v>114</v>
      </c>
      <c r="D847" s="16" t="s">
        <v>5</v>
      </c>
      <c r="E847" s="16" t="s">
        <v>57</v>
      </c>
      <c r="F847" s="16" t="s">
        <v>4</v>
      </c>
      <c r="G847" s="16" t="s">
        <v>52</v>
      </c>
      <c r="H847" s="16">
        <v>1</v>
      </c>
      <c r="I847" s="16">
        <v>11</v>
      </c>
      <c r="J847" s="16" t="s">
        <v>127</v>
      </c>
      <c r="K847" s="16" t="s">
        <v>84</v>
      </c>
      <c r="L847" s="16" t="s">
        <v>12</v>
      </c>
      <c r="M847" s="16">
        <v>2</v>
      </c>
      <c r="N847" s="16" t="s">
        <v>12</v>
      </c>
      <c r="O847" s="17" t="s">
        <v>33</v>
      </c>
      <c r="R847" t="str">
        <f t="shared" si="79"/>
        <v>Budaors Challenger CupGroup StageFranczuk BartlomiejBarna Kovacsfi</v>
      </c>
      <c r="V847">
        <f t="shared" si="80"/>
        <v>1</v>
      </c>
      <c r="X847">
        <f t="shared" si="81"/>
        <v>0</v>
      </c>
      <c r="Y847">
        <f t="shared" si="78"/>
        <v>0</v>
      </c>
      <c r="AA847">
        <f t="shared" si="82"/>
        <v>1</v>
      </c>
      <c r="AB847">
        <f t="shared" si="83"/>
        <v>0</v>
      </c>
    </row>
    <row r="848" spans="1:28" x14ac:dyDescent="0.35">
      <c r="A848" s="15">
        <v>44310</v>
      </c>
      <c r="B848" s="16" t="s">
        <v>18</v>
      </c>
      <c r="C848" s="16" t="s">
        <v>114</v>
      </c>
      <c r="D848" s="16" t="s">
        <v>5</v>
      </c>
      <c r="E848" s="16" t="s">
        <v>57</v>
      </c>
      <c r="F848" s="16" t="s">
        <v>4</v>
      </c>
      <c r="G848" s="16" t="s">
        <v>52</v>
      </c>
      <c r="H848" s="16">
        <v>1</v>
      </c>
      <c r="I848" s="16">
        <v>12</v>
      </c>
      <c r="J848" s="16" t="s">
        <v>127</v>
      </c>
      <c r="K848" s="16" t="s">
        <v>84</v>
      </c>
      <c r="L848" s="16" t="s">
        <v>12</v>
      </c>
      <c r="M848" s="16">
        <v>2</v>
      </c>
      <c r="N848" s="16" t="s">
        <v>40</v>
      </c>
      <c r="O848" s="17" t="s">
        <v>40</v>
      </c>
      <c r="R848" t="str">
        <f t="shared" si="79"/>
        <v>Budaors Challenger CupGroup StageFranczuk BartlomiejBarna Kovacsfi</v>
      </c>
      <c r="V848">
        <f t="shared" si="80"/>
        <v>0</v>
      </c>
      <c r="X848">
        <f t="shared" si="81"/>
        <v>0</v>
      </c>
      <c r="Y848">
        <f t="shared" si="78"/>
        <v>0</v>
      </c>
      <c r="AA848">
        <f t="shared" si="82"/>
        <v>0</v>
      </c>
      <c r="AB848">
        <f t="shared" si="83"/>
        <v>0</v>
      </c>
    </row>
    <row r="849" spans="1:28" x14ac:dyDescent="0.35">
      <c r="A849" s="15">
        <v>44310</v>
      </c>
      <c r="B849" s="16" t="s">
        <v>18</v>
      </c>
      <c r="C849" s="16" t="s">
        <v>114</v>
      </c>
      <c r="D849" s="16" t="s">
        <v>5</v>
      </c>
      <c r="E849" s="16" t="s">
        <v>57</v>
      </c>
      <c r="F849" s="16" t="s">
        <v>4</v>
      </c>
      <c r="G849" s="16" t="s">
        <v>52</v>
      </c>
      <c r="H849" s="16">
        <v>1</v>
      </c>
      <c r="I849" s="16">
        <v>13</v>
      </c>
      <c r="J849" s="16" t="s">
        <v>127</v>
      </c>
      <c r="K849" s="16" t="s">
        <v>84</v>
      </c>
      <c r="L849" s="16" t="s">
        <v>12</v>
      </c>
      <c r="M849" s="16" t="s">
        <v>39</v>
      </c>
      <c r="N849" s="16" t="s">
        <v>11</v>
      </c>
      <c r="O849" s="17" t="s">
        <v>33</v>
      </c>
      <c r="R849" t="str">
        <f t="shared" si="79"/>
        <v>Budaors Challenger CupGroup StageFranczuk BartlomiejBarna Kovacsfi</v>
      </c>
      <c r="V849">
        <f t="shared" si="80"/>
        <v>0</v>
      </c>
      <c r="X849">
        <f t="shared" si="81"/>
        <v>0</v>
      </c>
      <c r="Y849">
        <f t="shared" si="78"/>
        <v>0</v>
      </c>
      <c r="AA849">
        <f t="shared" si="82"/>
        <v>0</v>
      </c>
      <c r="AB849">
        <f t="shared" si="83"/>
        <v>0</v>
      </c>
    </row>
    <row r="850" spans="1:28" x14ac:dyDescent="0.35">
      <c r="A850" s="15">
        <v>44310</v>
      </c>
      <c r="B850" s="16" t="s">
        <v>18</v>
      </c>
      <c r="C850" s="16" t="s">
        <v>114</v>
      </c>
      <c r="D850" s="16" t="s">
        <v>5</v>
      </c>
      <c r="E850" s="16" t="s">
        <v>57</v>
      </c>
      <c r="F850" s="16" t="s">
        <v>4</v>
      </c>
      <c r="G850" s="16" t="s">
        <v>52</v>
      </c>
      <c r="H850" s="16">
        <v>1</v>
      </c>
      <c r="I850" s="16">
        <v>14</v>
      </c>
      <c r="J850" s="16" t="s">
        <v>127</v>
      </c>
      <c r="K850" s="16" t="s">
        <v>84</v>
      </c>
      <c r="L850" s="16" t="s">
        <v>11</v>
      </c>
      <c r="M850" s="16">
        <v>1</v>
      </c>
      <c r="N850" s="16" t="s">
        <v>11</v>
      </c>
      <c r="O850" s="17" t="s">
        <v>33</v>
      </c>
      <c r="R850" t="str">
        <f t="shared" si="79"/>
        <v>Budaors Challenger CupGroup StageFranczuk BartlomiejBarna Kovacsfi</v>
      </c>
      <c r="V850">
        <f t="shared" si="80"/>
        <v>1</v>
      </c>
      <c r="X850">
        <f t="shared" si="81"/>
        <v>1</v>
      </c>
      <c r="Y850">
        <f t="shared" si="78"/>
        <v>0</v>
      </c>
      <c r="AA850">
        <f t="shared" si="82"/>
        <v>0</v>
      </c>
      <c r="AB850">
        <f t="shared" si="83"/>
        <v>0</v>
      </c>
    </row>
    <row r="851" spans="1:28" x14ac:dyDescent="0.35">
      <c r="A851" s="15">
        <v>44310</v>
      </c>
      <c r="B851" s="16" t="s">
        <v>18</v>
      </c>
      <c r="C851" s="16" t="s">
        <v>114</v>
      </c>
      <c r="D851" s="16" t="s">
        <v>5</v>
      </c>
      <c r="E851" s="16" t="s">
        <v>57</v>
      </c>
      <c r="F851" s="16" t="s">
        <v>4</v>
      </c>
      <c r="G851" s="16" t="s">
        <v>52</v>
      </c>
      <c r="H851" s="16">
        <v>1</v>
      </c>
      <c r="I851" s="16">
        <v>15</v>
      </c>
      <c r="J851" s="16" t="s">
        <v>127</v>
      </c>
      <c r="K851" s="16" t="s">
        <v>84</v>
      </c>
      <c r="L851" s="16" t="s">
        <v>11</v>
      </c>
      <c r="M851" s="16">
        <v>1</v>
      </c>
      <c r="N851" s="16" t="s">
        <v>11</v>
      </c>
      <c r="O851" s="17" t="s">
        <v>33</v>
      </c>
      <c r="R851" t="str">
        <f t="shared" si="79"/>
        <v>Budaors Challenger CupGroup StageFranczuk BartlomiejBarna Kovacsfi</v>
      </c>
      <c r="V851">
        <f t="shared" si="80"/>
        <v>1</v>
      </c>
      <c r="X851">
        <f t="shared" si="81"/>
        <v>1</v>
      </c>
      <c r="Y851">
        <f t="shared" si="78"/>
        <v>0</v>
      </c>
      <c r="AA851">
        <f t="shared" si="82"/>
        <v>0</v>
      </c>
      <c r="AB851">
        <f t="shared" si="83"/>
        <v>0</v>
      </c>
    </row>
    <row r="852" spans="1:28" x14ac:dyDescent="0.35">
      <c r="A852" s="15">
        <v>44310</v>
      </c>
      <c r="B852" s="16" t="s">
        <v>18</v>
      </c>
      <c r="C852" s="16" t="s">
        <v>114</v>
      </c>
      <c r="D852" s="16" t="s">
        <v>5</v>
      </c>
      <c r="E852" s="16" t="s">
        <v>57</v>
      </c>
      <c r="F852" s="16" t="s">
        <v>4</v>
      </c>
      <c r="G852" s="16" t="s">
        <v>52</v>
      </c>
      <c r="H852" s="16">
        <v>1</v>
      </c>
      <c r="I852" s="16">
        <v>16</v>
      </c>
      <c r="J852" s="16" t="s">
        <v>127</v>
      </c>
      <c r="K852" s="16" t="s">
        <v>84</v>
      </c>
      <c r="L852" s="16" t="s">
        <v>11</v>
      </c>
      <c r="M852" s="16">
        <v>2</v>
      </c>
      <c r="N852" s="16" t="s">
        <v>12</v>
      </c>
      <c r="O852" s="17" t="s">
        <v>34</v>
      </c>
      <c r="R852" t="str">
        <f t="shared" si="79"/>
        <v>Budaors Challenger CupGroup StageFranczuk BartlomiejBarna Kovacsfi</v>
      </c>
      <c r="V852">
        <f t="shared" si="80"/>
        <v>0</v>
      </c>
      <c r="X852">
        <f t="shared" si="81"/>
        <v>0</v>
      </c>
      <c r="Y852">
        <f t="shared" si="78"/>
        <v>0</v>
      </c>
      <c r="AA852">
        <f t="shared" si="82"/>
        <v>0</v>
      </c>
      <c r="AB852">
        <f t="shared" si="83"/>
        <v>1</v>
      </c>
    </row>
    <row r="853" spans="1:28" x14ac:dyDescent="0.35">
      <c r="A853" s="15">
        <v>44310</v>
      </c>
      <c r="B853" s="16" t="s">
        <v>18</v>
      </c>
      <c r="C853" s="16" t="s">
        <v>114</v>
      </c>
      <c r="D853" s="16" t="s">
        <v>5</v>
      </c>
      <c r="E853" s="16" t="s">
        <v>57</v>
      </c>
      <c r="F853" s="16" t="s">
        <v>4</v>
      </c>
      <c r="G853" s="16" t="s">
        <v>52</v>
      </c>
      <c r="H853" s="16">
        <v>1</v>
      </c>
      <c r="I853" s="16">
        <v>17</v>
      </c>
      <c r="J853" s="16" t="s">
        <v>127</v>
      </c>
      <c r="K853" s="16" t="s">
        <v>84</v>
      </c>
      <c r="L853" s="16" t="s">
        <v>11</v>
      </c>
      <c r="M853" s="16">
        <v>1</v>
      </c>
      <c r="N853" s="16" t="s">
        <v>11</v>
      </c>
      <c r="O853" s="17" t="s">
        <v>33</v>
      </c>
      <c r="R853" t="str">
        <f t="shared" si="79"/>
        <v>Budaors Challenger CupGroup StageFranczuk BartlomiejBarna Kovacsfi</v>
      </c>
      <c r="V853">
        <f t="shared" si="80"/>
        <v>1</v>
      </c>
      <c r="X853">
        <f t="shared" si="81"/>
        <v>1</v>
      </c>
      <c r="Y853">
        <f t="shared" si="78"/>
        <v>0</v>
      </c>
      <c r="AA853">
        <f t="shared" si="82"/>
        <v>0</v>
      </c>
      <c r="AB853">
        <f t="shared" si="83"/>
        <v>0</v>
      </c>
    </row>
    <row r="854" spans="1:28" x14ac:dyDescent="0.35">
      <c r="A854" s="15">
        <v>44310</v>
      </c>
      <c r="B854" s="16" t="s">
        <v>18</v>
      </c>
      <c r="C854" s="16" t="s">
        <v>114</v>
      </c>
      <c r="D854" s="16" t="s">
        <v>5</v>
      </c>
      <c r="E854" s="16" t="s">
        <v>57</v>
      </c>
      <c r="F854" s="16" t="s">
        <v>4</v>
      </c>
      <c r="G854" s="16" t="s">
        <v>52</v>
      </c>
      <c r="H854" s="16">
        <v>1</v>
      </c>
      <c r="I854" s="16">
        <v>18</v>
      </c>
      <c r="J854" s="16" t="s">
        <v>127</v>
      </c>
      <c r="K854" s="16" t="s">
        <v>84</v>
      </c>
      <c r="L854" s="16" t="s">
        <v>12</v>
      </c>
      <c r="M854" s="16">
        <v>1</v>
      </c>
      <c r="N854" s="16" t="s">
        <v>11</v>
      </c>
      <c r="O854" s="17" t="s">
        <v>35</v>
      </c>
      <c r="R854" t="str">
        <f t="shared" si="79"/>
        <v>Budaors Challenger CupGroup StageFranczuk BartlomiejBarna Kovacsfi</v>
      </c>
      <c r="V854">
        <f t="shared" si="80"/>
        <v>0</v>
      </c>
      <c r="X854">
        <f t="shared" si="81"/>
        <v>0</v>
      </c>
      <c r="Y854">
        <f t="shared" si="78"/>
        <v>1</v>
      </c>
      <c r="AA854">
        <f t="shared" si="82"/>
        <v>0</v>
      </c>
      <c r="AB854">
        <f t="shared" si="83"/>
        <v>0</v>
      </c>
    </row>
    <row r="855" spans="1:28" x14ac:dyDescent="0.35">
      <c r="A855" s="15">
        <v>44310</v>
      </c>
      <c r="B855" s="16" t="s">
        <v>18</v>
      </c>
      <c r="C855" s="16" t="s">
        <v>114</v>
      </c>
      <c r="D855" s="16" t="s">
        <v>5</v>
      </c>
      <c r="E855" s="16" t="s">
        <v>57</v>
      </c>
      <c r="F855" s="16" t="s">
        <v>4</v>
      </c>
      <c r="G855" s="16" t="s">
        <v>52</v>
      </c>
      <c r="H855" s="16">
        <v>1</v>
      </c>
      <c r="I855" s="16">
        <v>19</v>
      </c>
      <c r="J855" s="16" t="s">
        <v>127</v>
      </c>
      <c r="K855" s="16" t="s">
        <v>84</v>
      </c>
      <c r="L855" s="16" t="s">
        <v>12</v>
      </c>
      <c r="M855" s="16" t="s">
        <v>39</v>
      </c>
      <c r="N855" s="16" t="s">
        <v>11</v>
      </c>
      <c r="O855" s="17" t="s">
        <v>33</v>
      </c>
      <c r="R855" t="str">
        <f t="shared" si="79"/>
        <v>Budaors Challenger CupGroup StageFranczuk BartlomiejBarna Kovacsfi</v>
      </c>
      <c r="V855">
        <f t="shared" si="80"/>
        <v>0</v>
      </c>
      <c r="X855">
        <f t="shared" si="81"/>
        <v>0</v>
      </c>
      <c r="Y855">
        <f t="shared" si="78"/>
        <v>0</v>
      </c>
      <c r="AA855">
        <f t="shared" si="82"/>
        <v>0</v>
      </c>
      <c r="AB855">
        <f t="shared" si="83"/>
        <v>0</v>
      </c>
    </row>
    <row r="856" spans="1:28" x14ac:dyDescent="0.35">
      <c r="A856" s="15">
        <v>44310</v>
      </c>
      <c r="B856" s="16" t="s">
        <v>18</v>
      </c>
      <c r="C856" s="16" t="s">
        <v>114</v>
      </c>
      <c r="D856" s="16" t="s">
        <v>5</v>
      </c>
      <c r="E856" s="16" t="s">
        <v>57</v>
      </c>
      <c r="F856" s="16" t="s">
        <v>4</v>
      </c>
      <c r="G856" s="16" t="s">
        <v>52</v>
      </c>
      <c r="H856" s="16">
        <v>2</v>
      </c>
      <c r="I856" s="16">
        <v>20</v>
      </c>
      <c r="J856" s="16" t="s">
        <v>127</v>
      </c>
      <c r="K856" s="16" t="s">
        <v>84</v>
      </c>
      <c r="L856" s="16" t="s">
        <v>11</v>
      </c>
      <c r="M856" s="16">
        <v>1</v>
      </c>
      <c r="N856" s="16" t="s">
        <v>11</v>
      </c>
      <c r="O856" s="17" t="s">
        <v>33</v>
      </c>
      <c r="R856" t="str">
        <f t="shared" si="79"/>
        <v>Budaors Challenger CupGroup StageFranczuk BartlomiejBarna Kovacsfi</v>
      </c>
      <c r="V856">
        <f t="shared" si="80"/>
        <v>1</v>
      </c>
      <c r="X856">
        <f t="shared" si="81"/>
        <v>1</v>
      </c>
      <c r="Y856">
        <f t="shared" si="78"/>
        <v>0</v>
      </c>
      <c r="AA856">
        <f t="shared" si="82"/>
        <v>0</v>
      </c>
      <c r="AB856">
        <f t="shared" si="83"/>
        <v>0</v>
      </c>
    </row>
    <row r="857" spans="1:28" x14ac:dyDescent="0.35">
      <c r="A857" s="15">
        <v>44310</v>
      </c>
      <c r="B857" s="16" t="s">
        <v>18</v>
      </c>
      <c r="C857" s="16" t="s">
        <v>114</v>
      </c>
      <c r="D857" s="16" t="s">
        <v>5</v>
      </c>
      <c r="E857" s="16" t="s">
        <v>57</v>
      </c>
      <c r="F857" s="16" t="s">
        <v>4</v>
      </c>
      <c r="G857" s="16" t="s">
        <v>52</v>
      </c>
      <c r="H857" s="16">
        <v>2</v>
      </c>
      <c r="I857" s="16">
        <v>21</v>
      </c>
      <c r="J857" s="16" t="s">
        <v>127</v>
      </c>
      <c r="K857" s="16" t="s">
        <v>84</v>
      </c>
      <c r="L857" s="16" t="s">
        <v>11</v>
      </c>
      <c r="M857" s="16">
        <v>2</v>
      </c>
      <c r="N857" s="16" t="s">
        <v>12</v>
      </c>
      <c r="O857" s="17" t="s">
        <v>34</v>
      </c>
      <c r="R857" t="str">
        <f t="shared" si="79"/>
        <v>Budaors Challenger CupGroup StageFranczuk BartlomiejBarna Kovacsfi</v>
      </c>
      <c r="V857">
        <f t="shared" si="80"/>
        <v>0</v>
      </c>
      <c r="X857">
        <f t="shared" si="81"/>
        <v>0</v>
      </c>
      <c r="Y857">
        <f t="shared" si="78"/>
        <v>0</v>
      </c>
      <c r="AA857">
        <f t="shared" si="82"/>
        <v>0</v>
      </c>
      <c r="AB857">
        <f t="shared" si="83"/>
        <v>1</v>
      </c>
    </row>
    <row r="858" spans="1:28" x14ac:dyDescent="0.35">
      <c r="A858" s="15">
        <v>44310</v>
      </c>
      <c r="B858" s="16" t="s">
        <v>18</v>
      </c>
      <c r="C858" s="16" t="s">
        <v>114</v>
      </c>
      <c r="D858" s="16" t="s">
        <v>5</v>
      </c>
      <c r="E858" s="16" t="s">
        <v>57</v>
      </c>
      <c r="F858" s="16" t="s">
        <v>4</v>
      </c>
      <c r="G858" s="16" t="s">
        <v>52</v>
      </c>
      <c r="H858" s="16">
        <v>2</v>
      </c>
      <c r="I858" s="16">
        <v>22</v>
      </c>
      <c r="J858" s="16" t="s">
        <v>127</v>
      </c>
      <c r="K858" s="16" t="s">
        <v>84</v>
      </c>
      <c r="L858" s="16" t="s">
        <v>11</v>
      </c>
      <c r="M858" s="16">
        <v>2</v>
      </c>
      <c r="N858" s="16" t="s">
        <v>11</v>
      </c>
      <c r="O858" s="17" t="s">
        <v>33</v>
      </c>
      <c r="R858" t="str">
        <f t="shared" si="79"/>
        <v>Budaors Challenger CupGroup StageFranczuk BartlomiejBarna Kovacsfi</v>
      </c>
      <c r="V858">
        <f t="shared" si="80"/>
        <v>1</v>
      </c>
      <c r="X858">
        <f t="shared" si="81"/>
        <v>0</v>
      </c>
      <c r="Y858">
        <f t="shared" si="78"/>
        <v>0</v>
      </c>
      <c r="AA858">
        <f t="shared" si="82"/>
        <v>1</v>
      </c>
      <c r="AB858">
        <f t="shared" si="83"/>
        <v>0</v>
      </c>
    </row>
    <row r="859" spans="1:28" x14ac:dyDescent="0.35">
      <c r="A859" s="15">
        <v>44310</v>
      </c>
      <c r="B859" s="16" t="s">
        <v>18</v>
      </c>
      <c r="C859" s="16" t="s">
        <v>114</v>
      </c>
      <c r="D859" s="16" t="s">
        <v>5</v>
      </c>
      <c r="E859" s="16" t="s">
        <v>57</v>
      </c>
      <c r="F859" s="16" t="s">
        <v>4</v>
      </c>
      <c r="G859" s="16" t="s">
        <v>52</v>
      </c>
      <c r="H859" s="16">
        <v>2</v>
      </c>
      <c r="I859" s="16">
        <v>23</v>
      </c>
      <c r="J859" s="16" t="s">
        <v>127</v>
      </c>
      <c r="K859" s="16" t="s">
        <v>84</v>
      </c>
      <c r="L859" s="16" t="s">
        <v>11</v>
      </c>
      <c r="M859" s="16">
        <v>2</v>
      </c>
      <c r="N859" s="16" t="s">
        <v>11</v>
      </c>
      <c r="O859" s="17" t="s">
        <v>33</v>
      </c>
      <c r="R859" t="str">
        <f t="shared" si="79"/>
        <v>Budaors Challenger CupGroup StageFranczuk BartlomiejBarna Kovacsfi</v>
      </c>
      <c r="V859">
        <f t="shared" si="80"/>
        <v>1</v>
      </c>
      <c r="X859">
        <f t="shared" si="81"/>
        <v>0</v>
      </c>
      <c r="Y859">
        <f t="shared" si="78"/>
        <v>0</v>
      </c>
      <c r="AA859">
        <f t="shared" si="82"/>
        <v>1</v>
      </c>
      <c r="AB859">
        <f t="shared" si="83"/>
        <v>0</v>
      </c>
    </row>
    <row r="860" spans="1:28" x14ac:dyDescent="0.35">
      <c r="A860" s="15">
        <v>44310</v>
      </c>
      <c r="B860" s="16" t="s">
        <v>18</v>
      </c>
      <c r="C860" s="16" t="s">
        <v>114</v>
      </c>
      <c r="D860" s="16" t="s">
        <v>5</v>
      </c>
      <c r="E860" s="16" t="s">
        <v>57</v>
      </c>
      <c r="F860" s="16" t="s">
        <v>4</v>
      </c>
      <c r="G860" s="16" t="s">
        <v>52</v>
      </c>
      <c r="H860" s="16">
        <v>2</v>
      </c>
      <c r="I860" s="16">
        <v>24</v>
      </c>
      <c r="J860" s="16" t="s">
        <v>127</v>
      </c>
      <c r="K860" s="16" t="s">
        <v>84</v>
      </c>
      <c r="L860" s="16" t="s">
        <v>12</v>
      </c>
      <c r="M860" s="16">
        <v>2</v>
      </c>
      <c r="N860" s="16" t="s">
        <v>11</v>
      </c>
      <c r="O860" s="17" t="s">
        <v>33</v>
      </c>
      <c r="R860" t="str">
        <f t="shared" si="79"/>
        <v>Budaors Challenger CupGroup StageFranczuk BartlomiejBarna Kovacsfi</v>
      </c>
      <c r="V860">
        <f t="shared" si="80"/>
        <v>0</v>
      </c>
      <c r="X860">
        <f t="shared" si="81"/>
        <v>0</v>
      </c>
      <c r="Y860">
        <f t="shared" si="78"/>
        <v>0</v>
      </c>
      <c r="AA860">
        <f t="shared" si="82"/>
        <v>0</v>
      </c>
      <c r="AB860">
        <f t="shared" si="83"/>
        <v>1</v>
      </c>
    </row>
    <row r="861" spans="1:28" x14ac:dyDescent="0.35">
      <c r="A861" s="15">
        <v>44310</v>
      </c>
      <c r="B861" s="16" t="s">
        <v>18</v>
      </c>
      <c r="C861" s="16" t="s">
        <v>114</v>
      </c>
      <c r="D861" s="16" t="s">
        <v>5</v>
      </c>
      <c r="E861" s="16" t="s">
        <v>57</v>
      </c>
      <c r="F861" s="16" t="s">
        <v>4</v>
      </c>
      <c r="G861" s="16" t="s">
        <v>52</v>
      </c>
      <c r="H861" s="16">
        <v>2</v>
      </c>
      <c r="I861" s="16">
        <v>25</v>
      </c>
      <c r="J861" s="16" t="s">
        <v>127</v>
      </c>
      <c r="K861" s="16" t="s">
        <v>84</v>
      </c>
      <c r="L861" s="16" t="s">
        <v>12</v>
      </c>
      <c r="M861" s="16">
        <v>1</v>
      </c>
      <c r="N861" s="16" t="s">
        <v>12</v>
      </c>
      <c r="O861" s="17" t="s">
        <v>34</v>
      </c>
      <c r="R861" t="str">
        <f t="shared" si="79"/>
        <v>Budaors Challenger CupGroup StageFranczuk BartlomiejBarna Kovacsfi</v>
      </c>
      <c r="V861">
        <f t="shared" si="80"/>
        <v>1</v>
      </c>
      <c r="X861">
        <f t="shared" si="81"/>
        <v>1</v>
      </c>
      <c r="Y861">
        <f t="shared" si="78"/>
        <v>0</v>
      </c>
      <c r="AA861">
        <f t="shared" si="82"/>
        <v>0</v>
      </c>
      <c r="AB861">
        <f t="shared" si="83"/>
        <v>0</v>
      </c>
    </row>
    <row r="862" spans="1:28" x14ac:dyDescent="0.35">
      <c r="A862" s="15">
        <v>44310</v>
      </c>
      <c r="B862" s="16" t="s">
        <v>18</v>
      </c>
      <c r="C862" s="16" t="s">
        <v>114</v>
      </c>
      <c r="D862" s="16" t="s">
        <v>5</v>
      </c>
      <c r="E862" s="16" t="s">
        <v>57</v>
      </c>
      <c r="F862" s="16" t="s">
        <v>4</v>
      </c>
      <c r="G862" s="16" t="s">
        <v>52</v>
      </c>
      <c r="H862" s="16">
        <v>2</v>
      </c>
      <c r="I862" s="16">
        <v>26</v>
      </c>
      <c r="J862" s="16" t="s">
        <v>127</v>
      </c>
      <c r="K862" s="16" t="s">
        <v>84</v>
      </c>
      <c r="L862" s="16" t="s">
        <v>12</v>
      </c>
      <c r="M862" s="16">
        <v>1</v>
      </c>
      <c r="N862" s="16" t="s">
        <v>11</v>
      </c>
      <c r="O862" s="17" t="s">
        <v>33</v>
      </c>
      <c r="R862" t="str">
        <f t="shared" si="79"/>
        <v>Budaors Challenger CupGroup StageFranczuk BartlomiejBarna Kovacsfi</v>
      </c>
      <c r="V862">
        <f t="shared" si="80"/>
        <v>0</v>
      </c>
      <c r="X862">
        <f t="shared" si="81"/>
        <v>0</v>
      </c>
      <c r="Y862">
        <f t="shared" si="78"/>
        <v>1</v>
      </c>
      <c r="AA862">
        <f t="shared" si="82"/>
        <v>0</v>
      </c>
      <c r="AB862">
        <f t="shared" si="83"/>
        <v>0</v>
      </c>
    </row>
    <row r="863" spans="1:28" x14ac:dyDescent="0.35">
      <c r="A863" s="15">
        <v>44310</v>
      </c>
      <c r="B863" s="16" t="s">
        <v>18</v>
      </c>
      <c r="C863" s="16" t="s">
        <v>114</v>
      </c>
      <c r="D863" s="16" t="s">
        <v>5</v>
      </c>
      <c r="E863" s="16" t="s">
        <v>57</v>
      </c>
      <c r="F863" s="16" t="s">
        <v>4</v>
      </c>
      <c r="G863" s="16" t="s">
        <v>52</v>
      </c>
      <c r="H863" s="16">
        <v>2</v>
      </c>
      <c r="I863" s="16">
        <v>27</v>
      </c>
      <c r="J863" s="16" t="s">
        <v>127</v>
      </c>
      <c r="K863" s="16" t="s">
        <v>84</v>
      </c>
      <c r="L863" s="16" t="s">
        <v>12</v>
      </c>
      <c r="M863" s="16">
        <v>1</v>
      </c>
      <c r="N863" s="16" t="s">
        <v>12</v>
      </c>
      <c r="O863" s="17" t="s">
        <v>33</v>
      </c>
      <c r="R863" t="str">
        <f t="shared" si="79"/>
        <v>Budaors Challenger CupGroup StageFranczuk BartlomiejBarna Kovacsfi</v>
      </c>
      <c r="V863">
        <f t="shared" si="80"/>
        <v>1</v>
      </c>
      <c r="X863">
        <f t="shared" si="81"/>
        <v>1</v>
      </c>
      <c r="Y863">
        <f t="shared" si="78"/>
        <v>0</v>
      </c>
      <c r="AA863">
        <f t="shared" si="82"/>
        <v>0</v>
      </c>
      <c r="AB863">
        <f t="shared" si="83"/>
        <v>0</v>
      </c>
    </row>
    <row r="864" spans="1:28" x14ac:dyDescent="0.35">
      <c r="A864" s="15">
        <v>44310</v>
      </c>
      <c r="B864" s="16" t="s">
        <v>18</v>
      </c>
      <c r="C864" s="16" t="s">
        <v>114</v>
      </c>
      <c r="D864" s="16" t="s">
        <v>5</v>
      </c>
      <c r="E864" s="16" t="s">
        <v>57</v>
      </c>
      <c r="F864" s="16" t="s">
        <v>4</v>
      </c>
      <c r="G864" s="16" t="s">
        <v>52</v>
      </c>
      <c r="H864" s="16">
        <v>2</v>
      </c>
      <c r="I864" s="16">
        <v>28</v>
      </c>
      <c r="J864" s="16" t="s">
        <v>127</v>
      </c>
      <c r="K864" s="16" t="s">
        <v>84</v>
      </c>
      <c r="L864" s="16" t="s">
        <v>11</v>
      </c>
      <c r="M864" s="16">
        <v>1</v>
      </c>
      <c r="N864" s="16" t="s">
        <v>12</v>
      </c>
      <c r="O864" s="17" t="s">
        <v>33</v>
      </c>
      <c r="R864" t="str">
        <f t="shared" si="79"/>
        <v>Budaors Challenger CupGroup StageFranczuk BartlomiejBarna Kovacsfi</v>
      </c>
      <c r="V864">
        <f t="shared" si="80"/>
        <v>0</v>
      </c>
      <c r="X864">
        <f t="shared" si="81"/>
        <v>0</v>
      </c>
      <c r="Y864">
        <f t="shared" si="78"/>
        <v>1</v>
      </c>
      <c r="AA864">
        <f t="shared" si="82"/>
        <v>0</v>
      </c>
      <c r="AB864">
        <f t="shared" si="83"/>
        <v>0</v>
      </c>
    </row>
    <row r="865" spans="1:28" x14ac:dyDescent="0.35">
      <c r="A865" s="15">
        <v>44310</v>
      </c>
      <c r="B865" s="16" t="s">
        <v>18</v>
      </c>
      <c r="C865" s="16" t="s">
        <v>114</v>
      </c>
      <c r="D865" s="16" t="s">
        <v>5</v>
      </c>
      <c r="E865" s="16" t="s">
        <v>57</v>
      </c>
      <c r="F865" s="16" t="s">
        <v>4</v>
      </c>
      <c r="G865" s="16" t="s">
        <v>52</v>
      </c>
      <c r="H865" s="16">
        <v>2</v>
      </c>
      <c r="I865" s="16">
        <v>29</v>
      </c>
      <c r="J865" s="16" t="s">
        <v>127</v>
      </c>
      <c r="K865" s="16" t="s">
        <v>84</v>
      </c>
      <c r="L865" s="16" t="s">
        <v>11</v>
      </c>
      <c r="M865" s="16">
        <v>2</v>
      </c>
      <c r="N865" s="16" t="s">
        <v>12</v>
      </c>
      <c r="O865" s="17" t="s">
        <v>34</v>
      </c>
      <c r="R865" t="str">
        <f t="shared" si="79"/>
        <v>Budaors Challenger CupGroup StageFranczuk BartlomiejBarna Kovacsfi</v>
      </c>
      <c r="V865">
        <f t="shared" si="80"/>
        <v>0</v>
      </c>
      <c r="X865">
        <f t="shared" si="81"/>
        <v>0</v>
      </c>
      <c r="Y865">
        <f t="shared" si="78"/>
        <v>0</v>
      </c>
      <c r="AA865">
        <f t="shared" si="82"/>
        <v>0</v>
      </c>
      <c r="AB865">
        <f t="shared" si="83"/>
        <v>1</v>
      </c>
    </row>
    <row r="866" spans="1:28" x14ac:dyDescent="0.35">
      <c r="A866" s="15">
        <v>44310</v>
      </c>
      <c r="B866" s="16" t="s">
        <v>18</v>
      </c>
      <c r="C866" s="16" t="s">
        <v>114</v>
      </c>
      <c r="D866" s="16" t="s">
        <v>5</v>
      </c>
      <c r="E866" s="16" t="s">
        <v>57</v>
      </c>
      <c r="F866" s="16" t="s">
        <v>4</v>
      </c>
      <c r="G866" s="16" t="s">
        <v>52</v>
      </c>
      <c r="H866" s="16">
        <v>2</v>
      </c>
      <c r="I866" s="16">
        <v>30</v>
      </c>
      <c r="J866" s="16" t="s">
        <v>127</v>
      </c>
      <c r="K866" s="16" t="s">
        <v>84</v>
      </c>
      <c r="L866" s="16" t="s">
        <v>11</v>
      </c>
      <c r="M866" s="16">
        <v>2</v>
      </c>
      <c r="N866" s="16" t="s">
        <v>12</v>
      </c>
      <c r="O866" s="17" t="s">
        <v>34</v>
      </c>
      <c r="R866" t="str">
        <f t="shared" si="79"/>
        <v>Budaors Challenger CupGroup StageFranczuk BartlomiejBarna Kovacsfi</v>
      </c>
      <c r="V866">
        <f t="shared" si="80"/>
        <v>0</v>
      </c>
      <c r="X866">
        <f t="shared" si="81"/>
        <v>0</v>
      </c>
      <c r="Y866">
        <f t="shared" si="78"/>
        <v>0</v>
      </c>
      <c r="AA866">
        <f t="shared" si="82"/>
        <v>0</v>
      </c>
      <c r="AB866">
        <f t="shared" si="83"/>
        <v>1</v>
      </c>
    </row>
    <row r="867" spans="1:28" x14ac:dyDescent="0.35">
      <c r="A867" s="15">
        <v>44310</v>
      </c>
      <c r="B867" s="16" t="s">
        <v>18</v>
      </c>
      <c r="C867" s="16" t="s">
        <v>114</v>
      </c>
      <c r="D867" s="16" t="s">
        <v>5</v>
      </c>
      <c r="E867" s="16" t="s">
        <v>57</v>
      </c>
      <c r="F867" s="16" t="s">
        <v>4</v>
      </c>
      <c r="G867" s="16" t="s">
        <v>52</v>
      </c>
      <c r="H867" s="16">
        <v>2</v>
      </c>
      <c r="I867" s="16">
        <v>31</v>
      </c>
      <c r="J867" s="16" t="s">
        <v>127</v>
      </c>
      <c r="K867" s="16" t="s">
        <v>84</v>
      </c>
      <c r="L867" s="16" t="s">
        <v>11</v>
      </c>
      <c r="M867" s="16">
        <v>1</v>
      </c>
      <c r="N867" s="16" t="s">
        <v>11</v>
      </c>
      <c r="O867" s="17" t="s">
        <v>33</v>
      </c>
      <c r="R867" t="str">
        <f t="shared" si="79"/>
        <v>Budaors Challenger CupGroup StageFranczuk BartlomiejBarna Kovacsfi</v>
      </c>
      <c r="V867">
        <f t="shared" si="80"/>
        <v>1</v>
      </c>
      <c r="X867">
        <f t="shared" si="81"/>
        <v>1</v>
      </c>
      <c r="Y867">
        <f t="shared" si="78"/>
        <v>0</v>
      </c>
      <c r="AA867">
        <f t="shared" si="82"/>
        <v>0</v>
      </c>
      <c r="AB867">
        <f t="shared" si="83"/>
        <v>0</v>
      </c>
    </row>
    <row r="868" spans="1:28" x14ac:dyDescent="0.35">
      <c r="A868" s="15">
        <v>44310</v>
      </c>
      <c r="B868" s="16" t="s">
        <v>18</v>
      </c>
      <c r="C868" s="16" t="s">
        <v>114</v>
      </c>
      <c r="D868" s="16" t="s">
        <v>5</v>
      </c>
      <c r="E868" s="16" t="s">
        <v>57</v>
      </c>
      <c r="F868" s="16" t="s">
        <v>4</v>
      </c>
      <c r="G868" s="16" t="s">
        <v>52</v>
      </c>
      <c r="H868" s="16">
        <v>2</v>
      </c>
      <c r="I868" s="16">
        <v>32</v>
      </c>
      <c r="J868" s="16" t="s">
        <v>127</v>
      </c>
      <c r="K868" s="16" t="s">
        <v>84</v>
      </c>
      <c r="L868" s="16" t="s">
        <v>12</v>
      </c>
      <c r="M868" s="16">
        <v>2</v>
      </c>
      <c r="N868" s="16" t="s">
        <v>11</v>
      </c>
      <c r="O868" s="17" t="s">
        <v>33</v>
      </c>
      <c r="R868" t="str">
        <f t="shared" si="79"/>
        <v>Budaors Challenger CupGroup StageFranczuk BartlomiejBarna Kovacsfi</v>
      </c>
      <c r="V868">
        <f t="shared" si="80"/>
        <v>0</v>
      </c>
      <c r="X868">
        <f t="shared" si="81"/>
        <v>0</v>
      </c>
      <c r="Y868">
        <f t="shared" si="78"/>
        <v>0</v>
      </c>
      <c r="AA868">
        <f t="shared" si="82"/>
        <v>0</v>
      </c>
      <c r="AB868">
        <f t="shared" si="83"/>
        <v>1</v>
      </c>
    </row>
    <row r="869" spans="1:28" x14ac:dyDescent="0.35">
      <c r="A869" s="15">
        <v>44310</v>
      </c>
      <c r="B869" s="16" t="s">
        <v>18</v>
      </c>
      <c r="C869" s="16" t="s">
        <v>114</v>
      </c>
      <c r="D869" s="16" t="s">
        <v>5</v>
      </c>
      <c r="E869" s="16" t="s">
        <v>57</v>
      </c>
      <c r="F869" s="16" t="s">
        <v>4</v>
      </c>
      <c r="G869" s="16" t="s">
        <v>52</v>
      </c>
      <c r="H869" s="16">
        <v>2</v>
      </c>
      <c r="I869" s="16">
        <v>33</v>
      </c>
      <c r="J869" s="16" t="s">
        <v>127</v>
      </c>
      <c r="K869" s="16" t="s">
        <v>84</v>
      </c>
      <c r="L869" s="16" t="s">
        <v>12</v>
      </c>
      <c r="M869" s="16">
        <v>1</v>
      </c>
      <c r="N869" s="16" t="s">
        <v>12</v>
      </c>
      <c r="O869" s="17" t="s">
        <v>33</v>
      </c>
      <c r="R869" t="str">
        <f t="shared" si="79"/>
        <v>Budaors Challenger CupGroup StageFranczuk BartlomiejBarna Kovacsfi</v>
      </c>
      <c r="V869">
        <f t="shared" si="80"/>
        <v>1</v>
      </c>
      <c r="X869">
        <f t="shared" si="81"/>
        <v>1</v>
      </c>
      <c r="Y869">
        <f t="shared" si="78"/>
        <v>0</v>
      </c>
      <c r="AA869">
        <f t="shared" si="82"/>
        <v>0</v>
      </c>
      <c r="AB869">
        <f t="shared" si="83"/>
        <v>0</v>
      </c>
    </row>
    <row r="870" spans="1:28" x14ac:dyDescent="0.35">
      <c r="A870" s="15">
        <v>44310</v>
      </c>
      <c r="B870" s="16" t="s">
        <v>18</v>
      </c>
      <c r="C870" s="16" t="s">
        <v>114</v>
      </c>
      <c r="D870" s="16" t="s">
        <v>5</v>
      </c>
      <c r="E870" s="16" t="s">
        <v>57</v>
      </c>
      <c r="F870" s="16" t="s">
        <v>4</v>
      </c>
      <c r="G870" s="16" t="s">
        <v>52</v>
      </c>
      <c r="H870" s="16">
        <v>2</v>
      </c>
      <c r="I870" s="16">
        <v>34</v>
      </c>
      <c r="J870" s="16" t="s">
        <v>127</v>
      </c>
      <c r="K870" s="16" t="s">
        <v>84</v>
      </c>
      <c r="L870" s="16" t="s">
        <v>12</v>
      </c>
      <c r="M870" s="16">
        <v>1</v>
      </c>
      <c r="N870" s="16" t="s">
        <v>11</v>
      </c>
      <c r="O870" s="17" t="s">
        <v>35</v>
      </c>
      <c r="R870" t="str">
        <f t="shared" si="79"/>
        <v>Budaors Challenger CupGroup StageFranczuk BartlomiejBarna Kovacsfi</v>
      </c>
      <c r="V870">
        <f t="shared" si="80"/>
        <v>0</v>
      </c>
      <c r="X870">
        <f t="shared" si="81"/>
        <v>0</v>
      </c>
      <c r="Y870">
        <f t="shared" si="78"/>
        <v>1</v>
      </c>
      <c r="AA870">
        <f t="shared" si="82"/>
        <v>0</v>
      </c>
      <c r="AB870">
        <f t="shared" si="83"/>
        <v>0</v>
      </c>
    </row>
    <row r="871" spans="1:28" x14ac:dyDescent="0.35">
      <c r="A871" s="15">
        <v>44310</v>
      </c>
      <c r="B871" s="16" t="s">
        <v>18</v>
      </c>
      <c r="C871" s="16" t="s">
        <v>114</v>
      </c>
      <c r="D871" s="16" t="s">
        <v>5</v>
      </c>
      <c r="E871" s="16" t="s">
        <v>57</v>
      </c>
      <c r="F871" s="16" t="s">
        <v>4</v>
      </c>
      <c r="G871" s="16" t="s">
        <v>52</v>
      </c>
      <c r="H871" s="16">
        <v>2</v>
      </c>
      <c r="I871" s="16">
        <v>35</v>
      </c>
      <c r="J871" s="16" t="s">
        <v>127</v>
      </c>
      <c r="K871" s="16" t="s">
        <v>84</v>
      </c>
      <c r="L871" s="16" t="s">
        <v>12</v>
      </c>
      <c r="M871" s="16">
        <v>2</v>
      </c>
      <c r="N871" s="16" t="s">
        <v>12</v>
      </c>
      <c r="O871" s="17" t="s">
        <v>34</v>
      </c>
      <c r="R871" t="str">
        <f t="shared" si="79"/>
        <v>Budaors Challenger CupGroup StageFranczuk BartlomiejBarna Kovacsfi</v>
      </c>
      <c r="V871">
        <f t="shared" si="80"/>
        <v>1</v>
      </c>
      <c r="X871">
        <f t="shared" si="81"/>
        <v>0</v>
      </c>
      <c r="Y871">
        <f t="shared" si="78"/>
        <v>0</v>
      </c>
      <c r="AA871">
        <f t="shared" si="82"/>
        <v>1</v>
      </c>
      <c r="AB871">
        <f t="shared" si="83"/>
        <v>0</v>
      </c>
    </row>
    <row r="872" spans="1:28" x14ac:dyDescent="0.35">
      <c r="A872" s="15">
        <v>44310</v>
      </c>
      <c r="B872" s="16" t="s">
        <v>18</v>
      </c>
      <c r="C872" s="16" t="s">
        <v>114</v>
      </c>
      <c r="D872" s="16" t="s">
        <v>5</v>
      </c>
      <c r="E872" s="16" t="s">
        <v>57</v>
      </c>
      <c r="F872" s="16" t="s">
        <v>4</v>
      </c>
      <c r="G872" s="16" t="s">
        <v>52</v>
      </c>
      <c r="H872" s="16">
        <v>2</v>
      </c>
      <c r="I872" s="16">
        <v>36</v>
      </c>
      <c r="J872" s="16" t="s">
        <v>127</v>
      </c>
      <c r="K872" s="16" t="s">
        <v>84</v>
      </c>
      <c r="L872" s="16" t="s">
        <v>11</v>
      </c>
      <c r="M872" s="16">
        <v>2</v>
      </c>
      <c r="N872" s="16" t="s">
        <v>11</v>
      </c>
      <c r="O872" s="17" t="s">
        <v>33</v>
      </c>
      <c r="R872" t="str">
        <f t="shared" si="79"/>
        <v>Budaors Challenger CupGroup StageFranczuk BartlomiejBarna Kovacsfi</v>
      </c>
      <c r="V872">
        <f t="shared" si="80"/>
        <v>1</v>
      </c>
      <c r="X872">
        <f t="shared" si="81"/>
        <v>0</v>
      </c>
      <c r="Y872">
        <f t="shared" si="78"/>
        <v>0</v>
      </c>
      <c r="AA872">
        <f t="shared" si="82"/>
        <v>1</v>
      </c>
      <c r="AB872">
        <f t="shared" si="83"/>
        <v>0</v>
      </c>
    </row>
    <row r="873" spans="1:28" x14ac:dyDescent="0.35">
      <c r="A873" s="15">
        <v>44310</v>
      </c>
      <c r="B873" s="16" t="s">
        <v>18</v>
      </c>
      <c r="C873" s="16" t="s">
        <v>114</v>
      </c>
      <c r="D873" s="16" t="s">
        <v>5</v>
      </c>
      <c r="E873" s="16" t="s">
        <v>57</v>
      </c>
      <c r="F873" s="16" t="s">
        <v>4</v>
      </c>
      <c r="G873" s="16" t="s">
        <v>53</v>
      </c>
      <c r="H873" s="16">
        <v>1</v>
      </c>
      <c r="I873" s="16">
        <v>1</v>
      </c>
      <c r="J873" s="16" t="s">
        <v>82</v>
      </c>
      <c r="K873" s="16" t="s">
        <v>30</v>
      </c>
      <c r="L873" s="16" t="s">
        <v>11</v>
      </c>
      <c r="M873" s="16">
        <v>1</v>
      </c>
      <c r="N873" s="16" t="s">
        <v>11</v>
      </c>
      <c r="O873" s="17" t="s">
        <v>33</v>
      </c>
      <c r="R873" t="str">
        <f t="shared" si="79"/>
        <v>Budaors Challenger CupLast 16Bence ForgacsAdam Bako</v>
      </c>
      <c r="V873">
        <f t="shared" si="80"/>
        <v>1</v>
      </c>
      <c r="X873">
        <f t="shared" si="81"/>
        <v>1</v>
      </c>
      <c r="Y873">
        <f t="shared" si="78"/>
        <v>0</v>
      </c>
      <c r="AA873">
        <f t="shared" si="82"/>
        <v>0</v>
      </c>
      <c r="AB873">
        <f t="shared" si="83"/>
        <v>0</v>
      </c>
    </row>
    <row r="874" spans="1:28" x14ac:dyDescent="0.35">
      <c r="A874" s="15">
        <v>44310</v>
      </c>
      <c r="B874" s="16" t="s">
        <v>18</v>
      </c>
      <c r="C874" s="16" t="s">
        <v>114</v>
      </c>
      <c r="D874" s="16" t="s">
        <v>5</v>
      </c>
      <c r="E874" s="16" t="s">
        <v>57</v>
      </c>
      <c r="F874" s="16" t="s">
        <v>4</v>
      </c>
      <c r="G874" s="16" t="s">
        <v>53</v>
      </c>
      <c r="H874" s="16">
        <v>1</v>
      </c>
      <c r="I874" s="16">
        <v>2</v>
      </c>
      <c r="J874" s="16" t="s">
        <v>82</v>
      </c>
      <c r="K874" s="16" t="s">
        <v>30</v>
      </c>
      <c r="L874" s="16" t="s">
        <v>11</v>
      </c>
      <c r="M874" s="16" t="s">
        <v>39</v>
      </c>
      <c r="N874" s="16" t="s">
        <v>12</v>
      </c>
      <c r="O874" s="17" t="s">
        <v>33</v>
      </c>
      <c r="R874" t="str">
        <f t="shared" si="79"/>
        <v>Budaors Challenger CupLast 16Bence ForgacsAdam Bako</v>
      </c>
      <c r="V874">
        <f t="shared" si="80"/>
        <v>0</v>
      </c>
      <c r="X874">
        <f t="shared" si="81"/>
        <v>0</v>
      </c>
      <c r="Y874">
        <f t="shared" si="78"/>
        <v>0</v>
      </c>
      <c r="AA874">
        <f t="shared" si="82"/>
        <v>0</v>
      </c>
      <c r="AB874">
        <f t="shared" si="83"/>
        <v>0</v>
      </c>
    </row>
    <row r="875" spans="1:28" x14ac:dyDescent="0.35">
      <c r="A875" s="15">
        <v>44310</v>
      </c>
      <c r="B875" s="16" t="s">
        <v>18</v>
      </c>
      <c r="C875" s="16" t="s">
        <v>114</v>
      </c>
      <c r="D875" s="16" t="s">
        <v>5</v>
      </c>
      <c r="E875" s="16" t="s">
        <v>57</v>
      </c>
      <c r="F875" s="16" t="s">
        <v>4</v>
      </c>
      <c r="G875" s="16" t="s">
        <v>53</v>
      </c>
      <c r="H875" s="16">
        <v>1</v>
      </c>
      <c r="I875" s="16">
        <v>3</v>
      </c>
      <c r="J875" s="16" t="s">
        <v>82</v>
      </c>
      <c r="K875" s="16" t="s">
        <v>30</v>
      </c>
      <c r="L875" s="16" t="s">
        <v>11</v>
      </c>
      <c r="M875" s="16">
        <v>1</v>
      </c>
      <c r="N875" s="16" t="s">
        <v>11</v>
      </c>
      <c r="O875" s="17" t="s">
        <v>34</v>
      </c>
      <c r="R875" t="str">
        <f t="shared" si="79"/>
        <v>Budaors Challenger CupLast 16Bence ForgacsAdam Bako</v>
      </c>
      <c r="V875">
        <f t="shared" si="80"/>
        <v>1</v>
      </c>
      <c r="X875">
        <f t="shared" si="81"/>
        <v>1</v>
      </c>
      <c r="Y875">
        <f t="shared" si="78"/>
        <v>0</v>
      </c>
      <c r="AA875">
        <f t="shared" si="82"/>
        <v>0</v>
      </c>
      <c r="AB875">
        <f t="shared" si="83"/>
        <v>0</v>
      </c>
    </row>
    <row r="876" spans="1:28" x14ac:dyDescent="0.35">
      <c r="A876" s="15">
        <v>44310</v>
      </c>
      <c r="B876" s="16" t="s">
        <v>18</v>
      </c>
      <c r="C876" s="16" t="s">
        <v>114</v>
      </c>
      <c r="D876" s="16" t="s">
        <v>5</v>
      </c>
      <c r="E876" s="16" t="s">
        <v>57</v>
      </c>
      <c r="F876" s="16" t="s">
        <v>4</v>
      </c>
      <c r="G876" s="16" t="s">
        <v>53</v>
      </c>
      <c r="H876" s="16">
        <v>1</v>
      </c>
      <c r="I876" s="16">
        <v>4</v>
      </c>
      <c r="J876" s="16" t="s">
        <v>82</v>
      </c>
      <c r="K876" s="16" t="s">
        <v>30</v>
      </c>
      <c r="L876" s="16" t="s">
        <v>11</v>
      </c>
      <c r="M876" s="16">
        <v>2</v>
      </c>
      <c r="N876" s="16" t="s">
        <v>11</v>
      </c>
      <c r="O876" s="17" t="s">
        <v>34</v>
      </c>
      <c r="R876" t="str">
        <f t="shared" si="79"/>
        <v>Budaors Challenger CupLast 16Bence ForgacsAdam Bako</v>
      </c>
      <c r="V876">
        <f t="shared" si="80"/>
        <v>1</v>
      </c>
      <c r="X876">
        <f t="shared" si="81"/>
        <v>0</v>
      </c>
      <c r="Y876">
        <f t="shared" si="78"/>
        <v>0</v>
      </c>
      <c r="AA876">
        <f t="shared" si="82"/>
        <v>1</v>
      </c>
      <c r="AB876">
        <f t="shared" si="83"/>
        <v>0</v>
      </c>
    </row>
    <row r="877" spans="1:28" x14ac:dyDescent="0.35">
      <c r="A877" s="15">
        <v>44310</v>
      </c>
      <c r="B877" s="16" t="s">
        <v>18</v>
      </c>
      <c r="C877" s="16" t="s">
        <v>114</v>
      </c>
      <c r="D877" s="16" t="s">
        <v>5</v>
      </c>
      <c r="E877" s="16" t="s">
        <v>57</v>
      </c>
      <c r="F877" s="16" t="s">
        <v>4</v>
      </c>
      <c r="G877" s="16" t="s">
        <v>53</v>
      </c>
      <c r="H877" s="16">
        <v>1</v>
      </c>
      <c r="I877" s="16">
        <v>5</v>
      </c>
      <c r="J877" s="16" t="s">
        <v>82</v>
      </c>
      <c r="K877" s="16" t="s">
        <v>30</v>
      </c>
      <c r="L877" s="16" t="s">
        <v>12</v>
      </c>
      <c r="M877" s="16">
        <v>1</v>
      </c>
      <c r="N877" s="16" t="s">
        <v>11</v>
      </c>
      <c r="O877" s="17" t="s">
        <v>34</v>
      </c>
      <c r="R877" t="str">
        <f t="shared" si="79"/>
        <v>Budaors Challenger CupLast 16Bence ForgacsAdam Bako</v>
      </c>
      <c r="V877">
        <f t="shared" si="80"/>
        <v>0</v>
      </c>
      <c r="X877">
        <f t="shared" si="81"/>
        <v>0</v>
      </c>
      <c r="Y877">
        <f t="shared" si="78"/>
        <v>1</v>
      </c>
      <c r="AA877">
        <f t="shared" si="82"/>
        <v>0</v>
      </c>
      <c r="AB877">
        <f t="shared" si="83"/>
        <v>0</v>
      </c>
    </row>
    <row r="878" spans="1:28" x14ac:dyDescent="0.35">
      <c r="A878" s="15">
        <v>44310</v>
      </c>
      <c r="B878" s="16" t="s">
        <v>18</v>
      </c>
      <c r="C878" s="16" t="s">
        <v>114</v>
      </c>
      <c r="D878" s="16" t="s">
        <v>5</v>
      </c>
      <c r="E878" s="16" t="s">
        <v>57</v>
      </c>
      <c r="F878" s="16" t="s">
        <v>4</v>
      </c>
      <c r="G878" s="16" t="s">
        <v>53</v>
      </c>
      <c r="H878" s="16">
        <v>1</v>
      </c>
      <c r="I878" s="16">
        <v>6</v>
      </c>
      <c r="J878" s="16" t="s">
        <v>82</v>
      </c>
      <c r="K878" s="16" t="s">
        <v>30</v>
      </c>
      <c r="L878" s="16" t="s">
        <v>12</v>
      </c>
      <c r="M878" s="16">
        <v>1</v>
      </c>
      <c r="N878" s="16" t="s">
        <v>12</v>
      </c>
      <c r="O878" s="17" t="s">
        <v>33</v>
      </c>
      <c r="R878" t="str">
        <f t="shared" si="79"/>
        <v>Budaors Challenger CupLast 16Bence ForgacsAdam Bako</v>
      </c>
      <c r="V878">
        <f t="shared" si="80"/>
        <v>1</v>
      </c>
      <c r="X878">
        <f t="shared" si="81"/>
        <v>1</v>
      </c>
      <c r="Y878">
        <f t="shared" si="78"/>
        <v>0</v>
      </c>
      <c r="AA878">
        <f t="shared" si="82"/>
        <v>0</v>
      </c>
      <c r="AB878">
        <f t="shared" si="83"/>
        <v>0</v>
      </c>
    </row>
    <row r="879" spans="1:28" x14ac:dyDescent="0.35">
      <c r="A879" s="15">
        <v>44310</v>
      </c>
      <c r="B879" s="16" t="s">
        <v>18</v>
      </c>
      <c r="C879" s="16" t="s">
        <v>114</v>
      </c>
      <c r="D879" s="16" t="s">
        <v>5</v>
      </c>
      <c r="E879" s="16" t="s">
        <v>57</v>
      </c>
      <c r="F879" s="16" t="s">
        <v>4</v>
      </c>
      <c r="G879" s="16" t="s">
        <v>53</v>
      </c>
      <c r="H879" s="16">
        <v>1</v>
      </c>
      <c r="I879" s="16">
        <v>7</v>
      </c>
      <c r="J879" s="16" t="s">
        <v>82</v>
      </c>
      <c r="K879" s="16" t="s">
        <v>30</v>
      </c>
      <c r="L879" s="16" t="s">
        <v>12</v>
      </c>
      <c r="M879" s="16">
        <v>1</v>
      </c>
      <c r="N879" s="16" t="s">
        <v>12</v>
      </c>
      <c r="O879" s="17" t="s">
        <v>34</v>
      </c>
      <c r="R879" t="str">
        <f t="shared" si="79"/>
        <v>Budaors Challenger CupLast 16Bence ForgacsAdam Bako</v>
      </c>
      <c r="V879">
        <f t="shared" si="80"/>
        <v>1</v>
      </c>
      <c r="X879">
        <f t="shared" si="81"/>
        <v>1</v>
      </c>
      <c r="Y879">
        <f t="shared" si="78"/>
        <v>0</v>
      </c>
      <c r="AA879">
        <f t="shared" si="82"/>
        <v>0</v>
      </c>
      <c r="AB879">
        <f t="shared" si="83"/>
        <v>0</v>
      </c>
    </row>
    <row r="880" spans="1:28" x14ac:dyDescent="0.35">
      <c r="A880" s="15">
        <v>44310</v>
      </c>
      <c r="B880" s="16" t="s">
        <v>18</v>
      </c>
      <c r="C880" s="16" t="s">
        <v>114</v>
      </c>
      <c r="D880" s="16" t="s">
        <v>5</v>
      </c>
      <c r="E880" s="16" t="s">
        <v>57</v>
      </c>
      <c r="F880" s="16" t="s">
        <v>4</v>
      </c>
      <c r="G880" s="16" t="s">
        <v>53</v>
      </c>
      <c r="H880" s="16">
        <v>1</v>
      </c>
      <c r="I880" s="16">
        <v>8</v>
      </c>
      <c r="J880" s="16" t="s">
        <v>82</v>
      </c>
      <c r="K880" s="16" t="s">
        <v>30</v>
      </c>
      <c r="L880" s="16" t="s">
        <v>12</v>
      </c>
      <c r="M880" s="16">
        <v>1</v>
      </c>
      <c r="N880" s="16" t="s">
        <v>40</v>
      </c>
      <c r="O880" s="17" t="s">
        <v>40</v>
      </c>
      <c r="R880" t="str">
        <f t="shared" si="79"/>
        <v>Budaors Challenger CupLast 16Bence ForgacsAdam Bako</v>
      </c>
      <c r="V880">
        <f t="shared" si="80"/>
        <v>0</v>
      </c>
      <c r="X880">
        <f t="shared" si="81"/>
        <v>0</v>
      </c>
      <c r="Y880">
        <f t="shared" si="78"/>
        <v>0</v>
      </c>
      <c r="AA880">
        <f t="shared" si="82"/>
        <v>0</v>
      </c>
      <c r="AB880">
        <f t="shared" si="83"/>
        <v>0</v>
      </c>
    </row>
    <row r="881" spans="1:28" x14ac:dyDescent="0.35">
      <c r="A881" s="15">
        <v>44310</v>
      </c>
      <c r="B881" s="16" t="s">
        <v>18</v>
      </c>
      <c r="C881" s="16" t="s">
        <v>114</v>
      </c>
      <c r="D881" s="16" t="s">
        <v>5</v>
      </c>
      <c r="E881" s="16" t="s">
        <v>57</v>
      </c>
      <c r="F881" s="16" t="s">
        <v>4</v>
      </c>
      <c r="G881" s="16" t="s">
        <v>53</v>
      </c>
      <c r="H881" s="16">
        <v>1</v>
      </c>
      <c r="I881" s="16">
        <v>9</v>
      </c>
      <c r="J881" s="16" t="s">
        <v>82</v>
      </c>
      <c r="K881" s="16" t="s">
        <v>30</v>
      </c>
      <c r="L881" s="16" t="s">
        <v>12</v>
      </c>
      <c r="M881" s="16">
        <v>1</v>
      </c>
      <c r="N881" s="16" t="s">
        <v>12</v>
      </c>
      <c r="O881" s="17" t="s">
        <v>35</v>
      </c>
      <c r="R881" t="str">
        <f t="shared" si="79"/>
        <v>Budaors Challenger CupLast 16Bence ForgacsAdam Bako</v>
      </c>
      <c r="V881">
        <f t="shared" si="80"/>
        <v>1</v>
      </c>
      <c r="X881">
        <f t="shared" si="81"/>
        <v>1</v>
      </c>
      <c r="Y881">
        <f t="shared" si="78"/>
        <v>0</v>
      </c>
      <c r="AA881">
        <f t="shared" si="82"/>
        <v>0</v>
      </c>
      <c r="AB881">
        <f t="shared" si="83"/>
        <v>0</v>
      </c>
    </row>
    <row r="882" spans="1:28" x14ac:dyDescent="0.35">
      <c r="A882" s="15">
        <v>44310</v>
      </c>
      <c r="B882" s="16" t="s">
        <v>18</v>
      </c>
      <c r="C882" s="16" t="s">
        <v>114</v>
      </c>
      <c r="D882" s="16" t="s">
        <v>5</v>
      </c>
      <c r="E882" s="16" t="s">
        <v>57</v>
      </c>
      <c r="F882" s="16" t="s">
        <v>4</v>
      </c>
      <c r="G882" s="16" t="s">
        <v>53</v>
      </c>
      <c r="H882" s="16">
        <v>1</v>
      </c>
      <c r="I882" s="16">
        <v>10</v>
      </c>
      <c r="J882" s="16" t="s">
        <v>82</v>
      </c>
      <c r="K882" s="16" t="s">
        <v>30</v>
      </c>
      <c r="L882" s="16" t="s">
        <v>11</v>
      </c>
      <c r="M882" s="16">
        <v>1</v>
      </c>
      <c r="N882" s="16" t="s">
        <v>11</v>
      </c>
      <c r="O882" s="17" t="s">
        <v>34</v>
      </c>
      <c r="R882" t="str">
        <f t="shared" si="79"/>
        <v>Budaors Challenger CupLast 16Bence ForgacsAdam Bako</v>
      </c>
      <c r="V882">
        <f t="shared" si="80"/>
        <v>1</v>
      </c>
      <c r="X882">
        <f t="shared" si="81"/>
        <v>1</v>
      </c>
      <c r="Y882">
        <f t="shared" si="78"/>
        <v>0</v>
      </c>
      <c r="AA882">
        <f t="shared" si="82"/>
        <v>0</v>
      </c>
      <c r="AB882">
        <f t="shared" si="83"/>
        <v>0</v>
      </c>
    </row>
    <row r="883" spans="1:28" x14ac:dyDescent="0.35">
      <c r="A883" s="15">
        <v>44310</v>
      </c>
      <c r="B883" s="16" t="s">
        <v>18</v>
      </c>
      <c r="C883" s="16" t="s">
        <v>114</v>
      </c>
      <c r="D883" s="16" t="s">
        <v>5</v>
      </c>
      <c r="E883" s="16" t="s">
        <v>57</v>
      </c>
      <c r="F883" s="16" t="s">
        <v>4</v>
      </c>
      <c r="G883" s="16" t="s">
        <v>53</v>
      </c>
      <c r="H883" s="16">
        <v>1</v>
      </c>
      <c r="I883" s="16">
        <v>11</v>
      </c>
      <c r="J883" s="16" t="s">
        <v>82</v>
      </c>
      <c r="K883" s="16" t="s">
        <v>30</v>
      </c>
      <c r="L883" s="16" t="s">
        <v>11</v>
      </c>
      <c r="M883" s="16">
        <v>2</v>
      </c>
      <c r="N883" s="16" t="s">
        <v>12</v>
      </c>
      <c r="O883" s="17" t="s">
        <v>34</v>
      </c>
      <c r="R883" t="str">
        <f t="shared" si="79"/>
        <v>Budaors Challenger CupLast 16Bence ForgacsAdam Bako</v>
      </c>
      <c r="V883">
        <f t="shared" si="80"/>
        <v>0</v>
      </c>
      <c r="X883">
        <f t="shared" si="81"/>
        <v>0</v>
      </c>
      <c r="Y883">
        <f t="shared" si="78"/>
        <v>0</v>
      </c>
      <c r="AA883">
        <f t="shared" si="82"/>
        <v>0</v>
      </c>
      <c r="AB883">
        <f t="shared" si="83"/>
        <v>1</v>
      </c>
    </row>
    <row r="884" spans="1:28" x14ac:dyDescent="0.35">
      <c r="A884" s="15">
        <v>44310</v>
      </c>
      <c r="B884" s="16" t="s">
        <v>18</v>
      </c>
      <c r="C884" s="16" t="s">
        <v>114</v>
      </c>
      <c r="D884" s="16" t="s">
        <v>5</v>
      </c>
      <c r="E884" s="16" t="s">
        <v>57</v>
      </c>
      <c r="F884" s="16" t="s">
        <v>4</v>
      </c>
      <c r="G884" s="16" t="s">
        <v>53</v>
      </c>
      <c r="H884" s="16">
        <v>1</v>
      </c>
      <c r="I884" s="16">
        <v>12</v>
      </c>
      <c r="J884" s="16" t="s">
        <v>82</v>
      </c>
      <c r="K884" s="16" t="s">
        <v>30</v>
      </c>
      <c r="L884" s="16" t="s">
        <v>11</v>
      </c>
      <c r="M884" s="16">
        <v>1</v>
      </c>
      <c r="N884" s="16" t="s">
        <v>11</v>
      </c>
      <c r="O884" s="17" t="s">
        <v>34</v>
      </c>
      <c r="R884" t="str">
        <f t="shared" si="79"/>
        <v>Budaors Challenger CupLast 16Bence ForgacsAdam Bako</v>
      </c>
      <c r="V884">
        <f t="shared" si="80"/>
        <v>1</v>
      </c>
      <c r="X884">
        <f t="shared" si="81"/>
        <v>1</v>
      </c>
      <c r="Y884">
        <f t="shared" si="78"/>
        <v>0</v>
      </c>
      <c r="AA884">
        <f t="shared" si="82"/>
        <v>0</v>
      </c>
      <c r="AB884">
        <f t="shared" si="83"/>
        <v>0</v>
      </c>
    </row>
    <row r="885" spans="1:28" x14ac:dyDescent="0.35">
      <c r="A885" s="15">
        <v>44310</v>
      </c>
      <c r="B885" s="16" t="s">
        <v>18</v>
      </c>
      <c r="C885" s="16" t="s">
        <v>114</v>
      </c>
      <c r="D885" s="16" t="s">
        <v>5</v>
      </c>
      <c r="E885" s="16" t="s">
        <v>57</v>
      </c>
      <c r="F885" s="16" t="s">
        <v>4</v>
      </c>
      <c r="G885" s="16" t="s">
        <v>53</v>
      </c>
      <c r="H885" s="16">
        <v>1</v>
      </c>
      <c r="I885" s="16">
        <v>13</v>
      </c>
      <c r="J885" s="16" t="s">
        <v>82</v>
      </c>
      <c r="K885" s="16" t="s">
        <v>30</v>
      </c>
      <c r="L885" s="16" t="s">
        <v>11</v>
      </c>
      <c r="M885" s="16">
        <v>2</v>
      </c>
      <c r="N885" s="16" t="s">
        <v>12</v>
      </c>
      <c r="O885" s="17" t="s">
        <v>35</v>
      </c>
      <c r="R885" t="str">
        <f t="shared" si="79"/>
        <v>Budaors Challenger CupLast 16Bence ForgacsAdam Bako</v>
      </c>
      <c r="V885">
        <f t="shared" si="80"/>
        <v>0</v>
      </c>
      <c r="X885">
        <f t="shared" si="81"/>
        <v>0</v>
      </c>
      <c r="Y885">
        <f t="shared" si="78"/>
        <v>0</v>
      </c>
      <c r="AA885">
        <f t="shared" si="82"/>
        <v>0</v>
      </c>
      <c r="AB885">
        <f t="shared" si="83"/>
        <v>1</v>
      </c>
    </row>
    <row r="886" spans="1:28" x14ac:dyDescent="0.35">
      <c r="A886" s="15">
        <v>44310</v>
      </c>
      <c r="B886" s="16" t="s">
        <v>18</v>
      </c>
      <c r="C886" s="16" t="s">
        <v>114</v>
      </c>
      <c r="D886" s="16" t="s">
        <v>5</v>
      </c>
      <c r="E886" s="16" t="s">
        <v>57</v>
      </c>
      <c r="F886" s="16" t="s">
        <v>4</v>
      </c>
      <c r="G886" s="16" t="s">
        <v>53</v>
      </c>
      <c r="H886" s="16">
        <v>1</v>
      </c>
      <c r="I886" s="16">
        <v>14</v>
      </c>
      <c r="J886" s="16" t="s">
        <v>82</v>
      </c>
      <c r="K886" s="16" t="s">
        <v>30</v>
      </c>
      <c r="L886" s="16" t="s">
        <v>12</v>
      </c>
      <c r="M886" s="16">
        <v>2</v>
      </c>
      <c r="N886" s="16" t="s">
        <v>11</v>
      </c>
      <c r="O886" s="17" t="s">
        <v>35</v>
      </c>
      <c r="R886" t="str">
        <f t="shared" si="79"/>
        <v>Budaors Challenger CupLast 16Bence ForgacsAdam Bako</v>
      </c>
      <c r="V886">
        <f t="shared" si="80"/>
        <v>0</v>
      </c>
      <c r="X886">
        <f t="shared" si="81"/>
        <v>0</v>
      </c>
      <c r="Y886">
        <f t="shared" si="78"/>
        <v>0</v>
      </c>
      <c r="AA886">
        <f t="shared" si="82"/>
        <v>0</v>
      </c>
      <c r="AB886">
        <f t="shared" si="83"/>
        <v>1</v>
      </c>
    </row>
    <row r="887" spans="1:28" x14ac:dyDescent="0.35">
      <c r="A887" s="15">
        <v>44310</v>
      </c>
      <c r="B887" s="16" t="s">
        <v>18</v>
      </c>
      <c r="C887" s="16" t="s">
        <v>114</v>
      </c>
      <c r="D887" s="16" t="s">
        <v>5</v>
      </c>
      <c r="E887" s="16" t="s">
        <v>57</v>
      </c>
      <c r="F887" s="16" t="s">
        <v>4</v>
      </c>
      <c r="G887" s="16" t="s">
        <v>53</v>
      </c>
      <c r="H887" s="16">
        <v>1</v>
      </c>
      <c r="I887" s="16">
        <v>15</v>
      </c>
      <c r="J887" s="16" t="s">
        <v>82</v>
      </c>
      <c r="K887" s="16" t="s">
        <v>30</v>
      </c>
      <c r="L887" s="16" t="s">
        <v>12</v>
      </c>
      <c r="M887" s="16">
        <v>2</v>
      </c>
      <c r="N887" s="16" t="s">
        <v>12</v>
      </c>
      <c r="O887" s="17" t="s">
        <v>33</v>
      </c>
      <c r="R887" t="str">
        <f t="shared" si="79"/>
        <v>Budaors Challenger CupLast 16Bence ForgacsAdam Bako</v>
      </c>
      <c r="V887">
        <f t="shared" si="80"/>
        <v>1</v>
      </c>
      <c r="X887">
        <f t="shared" si="81"/>
        <v>0</v>
      </c>
      <c r="Y887">
        <f t="shared" si="78"/>
        <v>0</v>
      </c>
      <c r="AA887">
        <f t="shared" si="82"/>
        <v>1</v>
      </c>
      <c r="AB887">
        <f t="shared" si="83"/>
        <v>0</v>
      </c>
    </row>
    <row r="888" spans="1:28" x14ac:dyDescent="0.35">
      <c r="A888" s="15">
        <v>44310</v>
      </c>
      <c r="B888" s="16" t="s">
        <v>18</v>
      </c>
      <c r="C888" s="16" t="s">
        <v>114</v>
      </c>
      <c r="D888" s="16" t="s">
        <v>5</v>
      </c>
      <c r="E888" s="16" t="s">
        <v>57</v>
      </c>
      <c r="F888" s="16" t="s">
        <v>4</v>
      </c>
      <c r="G888" s="16" t="s">
        <v>53</v>
      </c>
      <c r="H888" s="16">
        <v>1</v>
      </c>
      <c r="I888" s="16">
        <v>16</v>
      </c>
      <c r="J888" s="16" t="s">
        <v>82</v>
      </c>
      <c r="K888" s="16" t="s">
        <v>30</v>
      </c>
      <c r="L888" s="16" t="s">
        <v>12</v>
      </c>
      <c r="M888" s="16" t="s">
        <v>39</v>
      </c>
      <c r="N888" s="16" t="s">
        <v>11</v>
      </c>
      <c r="O888" s="17" t="s">
        <v>33</v>
      </c>
      <c r="R888" t="str">
        <f t="shared" si="79"/>
        <v>Budaors Challenger CupLast 16Bence ForgacsAdam Bako</v>
      </c>
      <c r="V888">
        <f t="shared" si="80"/>
        <v>0</v>
      </c>
      <c r="X888">
        <f t="shared" si="81"/>
        <v>0</v>
      </c>
      <c r="Y888">
        <f t="shared" si="78"/>
        <v>0</v>
      </c>
      <c r="AA888">
        <f t="shared" si="82"/>
        <v>0</v>
      </c>
      <c r="AB888">
        <f t="shared" si="83"/>
        <v>0</v>
      </c>
    </row>
    <row r="889" spans="1:28" x14ac:dyDescent="0.35">
      <c r="A889" s="15">
        <v>44310</v>
      </c>
      <c r="B889" s="16" t="s">
        <v>18</v>
      </c>
      <c r="C889" s="16" t="s">
        <v>114</v>
      </c>
      <c r="D889" s="16" t="s">
        <v>5</v>
      </c>
      <c r="E889" s="16" t="s">
        <v>57</v>
      </c>
      <c r="F889" s="16" t="s">
        <v>4</v>
      </c>
      <c r="G889" s="16" t="s">
        <v>53</v>
      </c>
      <c r="H889" s="16">
        <v>1</v>
      </c>
      <c r="I889" s="16">
        <v>17</v>
      </c>
      <c r="J889" s="16" t="s">
        <v>82</v>
      </c>
      <c r="K889" s="16" t="s">
        <v>30</v>
      </c>
      <c r="L889" s="16" t="s">
        <v>12</v>
      </c>
      <c r="M889" s="16">
        <v>1</v>
      </c>
      <c r="N889" s="16" t="s">
        <v>12</v>
      </c>
      <c r="O889" s="17" t="s">
        <v>34</v>
      </c>
      <c r="R889" t="str">
        <f t="shared" si="79"/>
        <v>Budaors Challenger CupLast 16Bence ForgacsAdam Bako</v>
      </c>
      <c r="V889">
        <f t="shared" si="80"/>
        <v>1</v>
      </c>
      <c r="X889">
        <f t="shared" si="81"/>
        <v>1</v>
      </c>
      <c r="Y889">
        <f t="shared" si="78"/>
        <v>0</v>
      </c>
      <c r="AA889">
        <f t="shared" si="82"/>
        <v>0</v>
      </c>
      <c r="AB889">
        <f t="shared" si="83"/>
        <v>0</v>
      </c>
    </row>
    <row r="890" spans="1:28" x14ac:dyDescent="0.35">
      <c r="A890" s="15">
        <v>44310</v>
      </c>
      <c r="B890" s="16" t="s">
        <v>18</v>
      </c>
      <c r="C890" s="16" t="s">
        <v>114</v>
      </c>
      <c r="D890" s="16" t="s">
        <v>5</v>
      </c>
      <c r="E890" s="16" t="s">
        <v>57</v>
      </c>
      <c r="F890" s="16" t="s">
        <v>4</v>
      </c>
      <c r="G890" s="16" t="s">
        <v>53</v>
      </c>
      <c r="H890" s="16">
        <v>1</v>
      </c>
      <c r="I890" s="16">
        <v>18</v>
      </c>
      <c r="J890" s="16" t="s">
        <v>82</v>
      </c>
      <c r="K890" s="16" t="s">
        <v>30</v>
      </c>
      <c r="L890" s="16" t="s">
        <v>11</v>
      </c>
      <c r="M890" s="16">
        <v>1</v>
      </c>
      <c r="N890" s="16" t="s">
        <v>11</v>
      </c>
      <c r="O890" s="17" t="s">
        <v>33</v>
      </c>
      <c r="R890" t="str">
        <f t="shared" si="79"/>
        <v>Budaors Challenger CupLast 16Bence ForgacsAdam Bako</v>
      </c>
      <c r="V890">
        <f t="shared" si="80"/>
        <v>1</v>
      </c>
      <c r="X890">
        <f t="shared" si="81"/>
        <v>1</v>
      </c>
      <c r="Y890">
        <f t="shared" si="78"/>
        <v>0</v>
      </c>
      <c r="AA890">
        <f t="shared" si="82"/>
        <v>0</v>
      </c>
      <c r="AB890">
        <f t="shared" si="83"/>
        <v>0</v>
      </c>
    </row>
    <row r="891" spans="1:28" x14ac:dyDescent="0.35">
      <c r="A891" s="15">
        <v>44310</v>
      </c>
      <c r="B891" s="16" t="s">
        <v>18</v>
      </c>
      <c r="C891" s="16" t="s">
        <v>114</v>
      </c>
      <c r="D891" s="16" t="s">
        <v>5</v>
      </c>
      <c r="E891" s="16" t="s">
        <v>57</v>
      </c>
      <c r="F891" s="16" t="s">
        <v>4</v>
      </c>
      <c r="G891" s="16" t="s">
        <v>53</v>
      </c>
      <c r="H891" s="16">
        <v>1</v>
      </c>
      <c r="I891" s="16">
        <v>19</v>
      </c>
      <c r="J891" s="16" t="s">
        <v>82</v>
      </c>
      <c r="K891" s="16" t="s">
        <v>30</v>
      </c>
      <c r="L891" s="16" t="s">
        <v>11</v>
      </c>
      <c r="M891" s="16">
        <v>1</v>
      </c>
      <c r="N891" s="16" t="s">
        <v>40</v>
      </c>
      <c r="O891" s="17" t="s">
        <v>40</v>
      </c>
      <c r="R891" t="str">
        <f t="shared" si="79"/>
        <v>Budaors Challenger CupLast 16Bence ForgacsAdam Bako</v>
      </c>
      <c r="V891">
        <f t="shared" si="80"/>
        <v>0</v>
      </c>
      <c r="X891">
        <f t="shared" si="81"/>
        <v>0</v>
      </c>
      <c r="Y891">
        <f t="shared" si="78"/>
        <v>0</v>
      </c>
      <c r="AA891">
        <f t="shared" si="82"/>
        <v>0</v>
      </c>
      <c r="AB891">
        <f t="shared" si="83"/>
        <v>0</v>
      </c>
    </row>
    <row r="892" spans="1:28" x14ac:dyDescent="0.35">
      <c r="A892" s="15">
        <v>44310</v>
      </c>
      <c r="B892" s="16" t="s">
        <v>18</v>
      </c>
      <c r="C892" s="16" t="s">
        <v>114</v>
      </c>
      <c r="D892" s="16" t="s">
        <v>5</v>
      </c>
      <c r="E892" s="16" t="s">
        <v>57</v>
      </c>
      <c r="F892" s="16" t="s">
        <v>4</v>
      </c>
      <c r="G892" s="16" t="s">
        <v>53</v>
      </c>
      <c r="H892" s="16">
        <v>1</v>
      </c>
      <c r="I892" s="16">
        <v>20</v>
      </c>
      <c r="J892" s="16" t="s">
        <v>82</v>
      </c>
      <c r="K892" s="16" t="s">
        <v>30</v>
      </c>
      <c r="L892" s="16" t="s">
        <v>11</v>
      </c>
      <c r="M892" s="16">
        <v>2</v>
      </c>
      <c r="N892" s="16" t="s">
        <v>12</v>
      </c>
      <c r="O892" s="17" t="s">
        <v>33</v>
      </c>
      <c r="R892" t="str">
        <f t="shared" si="79"/>
        <v>Budaors Challenger CupLast 16Bence ForgacsAdam Bako</v>
      </c>
      <c r="V892">
        <f t="shared" si="80"/>
        <v>0</v>
      </c>
      <c r="X892">
        <f t="shared" si="81"/>
        <v>0</v>
      </c>
      <c r="Y892">
        <f t="shared" si="78"/>
        <v>0</v>
      </c>
      <c r="AA892">
        <f t="shared" si="82"/>
        <v>0</v>
      </c>
      <c r="AB892">
        <f t="shared" si="83"/>
        <v>1</v>
      </c>
    </row>
    <row r="893" spans="1:28" x14ac:dyDescent="0.35">
      <c r="A893" s="15">
        <v>44310</v>
      </c>
      <c r="B893" s="16" t="s">
        <v>18</v>
      </c>
      <c r="C893" s="16" t="s">
        <v>114</v>
      </c>
      <c r="D893" s="16" t="s">
        <v>5</v>
      </c>
      <c r="E893" s="16" t="s">
        <v>57</v>
      </c>
      <c r="F893" s="16" t="s">
        <v>4</v>
      </c>
      <c r="G893" s="16" t="s">
        <v>53</v>
      </c>
      <c r="H893" s="16">
        <v>1</v>
      </c>
      <c r="I893" s="16">
        <v>21</v>
      </c>
      <c r="J893" s="16" t="s">
        <v>82</v>
      </c>
      <c r="K893" s="16" t="s">
        <v>30</v>
      </c>
      <c r="L893" s="16" t="s">
        <v>11</v>
      </c>
      <c r="M893" s="16">
        <v>2</v>
      </c>
      <c r="N893" s="16" t="s">
        <v>12</v>
      </c>
      <c r="O893" s="17" t="s">
        <v>34</v>
      </c>
      <c r="R893" t="str">
        <f t="shared" si="79"/>
        <v>Budaors Challenger CupLast 16Bence ForgacsAdam Bako</v>
      </c>
      <c r="V893">
        <f t="shared" si="80"/>
        <v>0</v>
      </c>
      <c r="X893">
        <f t="shared" si="81"/>
        <v>0</v>
      </c>
      <c r="Y893">
        <f t="shared" si="78"/>
        <v>0</v>
      </c>
      <c r="AA893">
        <f t="shared" si="82"/>
        <v>0</v>
      </c>
      <c r="AB893">
        <f t="shared" si="83"/>
        <v>1</v>
      </c>
    </row>
    <row r="894" spans="1:28" x14ac:dyDescent="0.35">
      <c r="A894" s="15">
        <v>44310</v>
      </c>
      <c r="B894" s="16" t="s">
        <v>18</v>
      </c>
      <c r="C894" s="16" t="s">
        <v>114</v>
      </c>
      <c r="D894" s="16" t="s">
        <v>5</v>
      </c>
      <c r="E894" s="16" t="s">
        <v>57</v>
      </c>
      <c r="F894" s="16" t="s">
        <v>4</v>
      </c>
      <c r="G894" s="16" t="s">
        <v>53</v>
      </c>
      <c r="H894" s="16">
        <v>1</v>
      </c>
      <c r="I894" s="16">
        <v>22</v>
      </c>
      <c r="J894" s="16" t="s">
        <v>82</v>
      </c>
      <c r="K894" s="16" t="s">
        <v>30</v>
      </c>
      <c r="L894" s="16" t="s">
        <v>11</v>
      </c>
      <c r="M894" s="16">
        <v>2</v>
      </c>
      <c r="N894" s="16" t="s">
        <v>12</v>
      </c>
      <c r="O894" s="17" t="s">
        <v>33</v>
      </c>
      <c r="R894" t="str">
        <f t="shared" si="79"/>
        <v>Budaors Challenger CupLast 16Bence ForgacsAdam Bako</v>
      </c>
      <c r="V894">
        <f t="shared" si="80"/>
        <v>0</v>
      </c>
      <c r="X894">
        <f t="shared" si="81"/>
        <v>0</v>
      </c>
      <c r="Y894">
        <f t="shared" si="78"/>
        <v>0</v>
      </c>
      <c r="AA894">
        <f t="shared" si="82"/>
        <v>0</v>
      </c>
      <c r="AB894">
        <f t="shared" si="83"/>
        <v>1</v>
      </c>
    </row>
    <row r="895" spans="1:28" x14ac:dyDescent="0.35">
      <c r="A895" s="15">
        <v>44310</v>
      </c>
      <c r="B895" s="16" t="s">
        <v>18</v>
      </c>
      <c r="C895" s="16" t="s">
        <v>114</v>
      </c>
      <c r="D895" s="16" t="s">
        <v>5</v>
      </c>
      <c r="E895" s="16" t="s">
        <v>57</v>
      </c>
      <c r="F895" s="16" t="s">
        <v>4</v>
      </c>
      <c r="G895" s="16" t="s">
        <v>53</v>
      </c>
      <c r="H895" s="16">
        <v>1</v>
      </c>
      <c r="I895" s="16">
        <v>23</v>
      </c>
      <c r="J895" s="16" t="s">
        <v>82</v>
      </c>
      <c r="K895" s="16" t="s">
        <v>30</v>
      </c>
      <c r="L895" s="16" t="s">
        <v>12</v>
      </c>
      <c r="M895" s="16">
        <v>2</v>
      </c>
      <c r="N895" s="16" t="s">
        <v>11</v>
      </c>
      <c r="O895" s="17" t="s">
        <v>34</v>
      </c>
      <c r="R895" t="str">
        <f t="shared" si="79"/>
        <v>Budaors Challenger CupLast 16Bence ForgacsAdam Bako</v>
      </c>
      <c r="V895">
        <f t="shared" si="80"/>
        <v>0</v>
      </c>
      <c r="X895">
        <f t="shared" si="81"/>
        <v>0</v>
      </c>
      <c r="Y895">
        <f t="shared" si="78"/>
        <v>0</v>
      </c>
      <c r="AA895">
        <f t="shared" si="82"/>
        <v>0</v>
      </c>
      <c r="AB895">
        <f t="shared" si="83"/>
        <v>1</v>
      </c>
    </row>
    <row r="896" spans="1:28" x14ac:dyDescent="0.35">
      <c r="A896" s="15">
        <v>44310</v>
      </c>
      <c r="B896" s="16" t="s">
        <v>18</v>
      </c>
      <c r="C896" s="16" t="s">
        <v>114</v>
      </c>
      <c r="D896" s="16" t="s">
        <v>5</v>
      </c>
      <c r="E896" s="16" t="s">
        <v>57</v>
      </c>
      <c r="F896" s="16" t="s">
        <v>4</v>
      </c>
      <c r="G896" s="16" t="s">
        <v>53</v>
      </c>
      <c r="H896" s="16">
        <v>1</v>
      </c>
      <c r="I896" s="16">
        <v>24</v>
      </c>
      <c r="J896" s="16" t="s">
        <v>82</v>
      </c>
      <c r="K896" s="16" t="s">
        <v>30</v>
      </c>
      <c r="L896" s="16" t="s">
        <v>12</v>
      </c>
      <c r="M896" s="16">
        <v>1</v>
      </c>
      <c r="N896" s="16" t="s">
        <v>12</v>
      </c>
      <c r="O896" s="17" t="s">
        <v>33</v>
      </c>
      <c r="R896" t="str">
        <f t="shared" si="79"/>
        <v>Budaors Challenger CupLast 16Bence ForgacsAdam Bako</v>
      </c>
      <c r="V896">
        <f t="shared" si="80"/>
        <v>1</v>
      </c>
      <c r="X896">
        <f t="shared" si="81"/>
        <v>1</v>
      </c>
      <c r="Y896">
        <f t="shared" si="78"/>
        <v>0</v>
      </c>
      <c r="AA896">
        <f t="shared" si="82"/>
        <v>0</v>
      </c>
      <c r="AB896">
        <f t="shared" si="83"/>
        <v>0</v>
      </c>
    </row>
    <row r="897" spans="1:28" x14ac:dyDescent="0.35">
      <c r="A897" s="15">
        <v>44310</v>
      </c>
      <c r="B897" s="16" t="s">
        <v>18</v>
      </c>
      <c r="C897" s="16" t="s">
        <v>114</v>
      </c>
      <c r="D897" s="16" t="s">
        <v>5</v>
      </c>
      <c r="E897" s="16" t="s">
        <v>57</v>
      </c>
      <c r="F897" s="16" t="s">
        <v>4</v>
      </c>
      <c r="G897" s="16" t="s">
        <v>53</v>
      </c>
      <c r="H897" s="16">
        <v>2</v>
      </c>
      <c r="I897" s="16">
        <v>25</v>
      </c>
      <c r="J897" s="16" t="s">
        <v>82</v>
      </c>
      <c r="K897" s="16" t="s">
        <v>30</v>
      </c>
      <c r="L897" s="16" t="s">
        <v>12</v>
      </c>
      <c r="M897" s="16">
        <v>2</v>
      </c>
      <c r="N897" s="16" t="s">
        <v>12</v>
      </c>
      <c r="O897" s="17" t="s">
        <v>34</v>
      </c>
      <c r="R897" t="str">
        <f t="shared" si="79"/>
        <v>Budaors Challenger CupLast 16Bence ForgacsAdam Bako</v>
      </c>
      <c r="V897">
        <f t="shared" si="80"/>
        <v>1</v>
      </c>
      <c r="X897">
        <f t="shared" si="81"/>
        <v>0</v>
      </c>
      <c r="Y897">
        <f t="shared" si="78"/>
        <v>0</v>
      </c>
      <c r="AA897">
        <f t="shared" si="82"/>
        <v>1</v>
      </c>
      <c r="AB897">
        <f t="shared" si="83"/>
        <v>0</v>
      </c>
    </row>
    <row r="898" spans="1:28" x14ac:dyDescent="0.35">
      <c r="A898" s="15">
        <v>44310</v>
      </c>
      <c r="B898" s="16" t="s">
        <v>18</v>
      </c>
      <c r="C898" s="16" t="s">
        <v>114</v>
      </c>
      <c r="D898" s="16" t="s">
        <v>5</v>
      </c>
      <c r="E898" s="16" t="s">
        <v>57</v>
      </c>
      <c r="F898" s="16" t="s">
        <v>4</v>
      </c>
      <c r="G898" s="16" t="s">
        <v>53</v>
      </c>
      <c r="H898" s="16">
        <v>2</v>
      </c>
      <c r="I898" s="16">
        <v>26</v>
      </c>
      <c r="J898" s="16" t="s">
        <v>82</v>
      </c>
      <c r="K898" s="16" t="s">
        <v>30</v>
      </c>
      <c r="L898" s="16" t="s">
        <v>12</v>
      </c>
      <c r="M898" s="16">
        <v>1</v>
      </c>
      <c r="N898" s="16" t="s">
        <v>12</v>
      </c>
      <c r="O898" s="17" t="s">
        <v>33</v>
      </c>
      <c r="R898" t="str">
        <f t="shared" si="79"/>
        <v>Budaors Challenger CupLast 16Bence ForgacsAdam Bako</v>
      </c>
      <c r="V898">
        <f t="shared" si="80"/>
        <v>1</v>
      </c>
      <c r="X898">
        <f t="shared" si="81"/>
        <v>1</v>
      </c>
      <c r="Y898">
        <f t="shared" ref="Y898:Y961" si="84">IF(AND(M898=1,L898&lt;&gt;N898,N898&lt;&gt;"E"),1,0)</f>
        <v>0</v>
      </c>
      <c r="AA898">
        <f t="shared" si="82"/>
        <v>0</v>
      </c>
      <c r="AB898">
        <f t="shared" si="83"/>
        <v>0</v>
      </c>
    </row>
    <row r="899" spans="1:28" x14ac:dyDescent="0.35">
      <c r="A899" s="15">
        <v>44310</v>
      </c>
      <c r="B899" s="16" t="s">
        <v>18</v>
      </c>
      <c r="C899" s="16" t="s">
        <v>114</v>
      </c>
      <c r="D899" s="16" t="s">
        <v>5</v>
      </c>
      <c r="E899" s="16" t="s">
        <v>57</v>
      </c>
      <c r="F899" s="16" t="s">
        <v>4</v>
      </c>
      <c r="G899" s="16" t="s">
        <v>53</v>
      </c>
      <c r="H899" s="16">
        <v>2</v>
      </c>
      <c r="I899" s="16">
        <v>27</v>
      </c>
      <c r="J899" s="16" t="s">
        <v>82</v>
      </c>
      <c r="K899" s="16" t="s">
        <v>30</v>
      </c>
      <c r="L899" s="16" t="s">
        <v>12</v>
      </c>
      <c r="M899" s="16">
        <v>1</v>
      </c>
      <c r="N899" s="16" t="s">
        <v>12</v>
      </c>
      <c r="O899" s="17" t="s">
        <v>34</v>
      </c>
      <c r="R899" t="str">
        <f t="shared" ref="R899:R962" si="85">CONCATENATE(C899,G899,J899,K899)</f>
        <v>Budaors Challenger CupLast 16Bence ForgacsAdam Bako</v>
      </c>
      <c r="V899">
        <f t="shared" ref="V899:V962" si="86">IF(L899=N899,1,0)</f>
        <v>1</v>
      </c>
      <c r="X899">
        <f t="shared" ref="X899:X962" si="87">IF(AND(M899=1, L899=N899),1,0)</f>
        <v>1</v>
      </c>
      <c r="Y899">
        <f t="shared" si="84"/>
        <v>0</v>
      </c>
      <c r="AA899">
        <f t="shared" ref="AA899:AA962" si="88">IF(AND(M899=2,L899=N899),1,0)</f>
        <v>0</v>
      </c>
      <c r="AB899">
        <f t="shared" ref="AB899:AB962" si="89">IF(AND(M899=2,L899&lt;&gt;N899,N899&lt;&gt;"E"),1,0)</f>
        <v>0</v>
      </c>
    </row>
    <row r="900" spans="1:28" x14ac:dyDescent="0.35">
      <c r="A900" s="15">
        <v>44310</v>
      </c>
      <c r="B900" s="16" t="s">
        <v>18</v>
      </c>
      <c r="C900" s="16" t="s">
        <v>114</v>
      </c>
      <c r="D900" s="16" t="s">
        <v>5</v>
      </c>
      <c r="E900" s="16" t="s">
        <v>57</v>
      </c>
      <c r="F900" s="16" t="s">
        <v>4</v>
      </c>
      <c r="G900" s="16" t="s">
        <v>53</v>
      </c>
      <c r="H900" s="16">
        <v>2</v>
      </c>
      <c r="I900" s="16">
        <v>28</v>
      </c>
      <c r="J900" s="16" t="s">
        <v>82</v>
      </c>
      <c r="K900" s="16" t="s">
        <v>30</v>
      </c>
      <c r="L900" s="16" t="s">
        <v>12</v>
      </c>
      <c r="M900" s="16">
        <v>1</v>
      </c>
      <c r="N900" s="16" t="s">
        <v>12</v>
      </c>
      <c r="O900" s="17" t="s">
        <v>33</v>
      </c>
      <c r="R900" t="str">
        <f t="shared" si="85"/>
        <v>Budaors Challenger CupLast 16Bence ForgacsAdam Bako</v>
      </c>
      <c r="V900">
        <f t="shared" si="86"/>
        <v>1</v>
      </c>
      <c r="X900">
        <f t="shared" si="87"/>
        <v>1</v>
      </c>
      <c r="Y900">
        <f t="shared" si="84"/>
        <v>0</v>
      </c>
      <c r="AA900">
        <f t="shared" si="88"/>
        <v>0</v>
      </c>
      <c r="AB900">
        <f t="shared" si="89"/>
        <v>0</v>
      </c>
    </row>
    <row r="901" spans="1:28" x14ac:dyDescent="0.35">
      <c r="A901" s="15">
        <v>44310</v>
      </c>
      <c r="B901" s="16" t="s">
        <v>18</v>
      </c>
      <c r="C901" s="16" t="s">
        <v>114</v>
      </c>
      <c r="D901" s="16" t="s">
        <v>5</v>
      </c>
      <c r="E901" s="16" t="s">
        <v>57</v>
      </c>
      <c r="F901" s="16" t="s">
        <v>4</v>
      </c>
      <c r="G901" s="16" t="s">
        <v>53</v>
      </c>
      <c r="H901" s="16">
        <v>2</v>
      </c>
      <c r="I901" s="16">
        <v>29</v>
      </c>
      <c r="J901" s="16" t="s">
        <v>82</v>
      </c>
      <c r="K901" s="16" t="s">
        <v>30</v>
      </c>
      <c r="L901" s="16" t="s">
        <v>11</v>
      </c>
      <c r="M901" s="16">
        <v>1</v>
      </c>
      <c r="N901" s="16" t="s">
        <v>12</v>
      </c>
      <c r="O901" s="17" t="s">
        <v>34</v>
      </c>
      <c r="R901" t="str">
        <f t="shared" si="85"/>
        <v>Budaors Challenger CupLast 16Bence ForgacsAdam Bako</v>
      </c>
      <c r="V901">
        <f t="shared" si="86"/>
        <v>0</v>
      </c>
      <c r="X901">
        <f t="shared" si="87"/>
        <v>0</v>
      </c>
      <c r="Y901">
        <f t="shared" si="84"/>
        <v>1</v>
      </c>
      <c r="AA901">
        <f t="shared" si="88"/>
        <v>0</v>
      </c>
      <c r="AB901">
        <f t="shared" si="89"/>
        <v>0</v>
      </c>
    </row>
    <row r="902" spans="1:28" x14ac:dyDescent="0.35">
      <c r="A902" s="15">
        <v>44310</v>
      </c>
      <c r="B902" s="16" t="s">
        <v>18</v>
      </c>
      <c r="C902" s="16" t="s">
        <v>114</v>
      </c>
      <c r="D902" s="16" t="s">
        <v>5</v>
      </c>
      <c r="E902" s="16" t="s">
        <v>57</v>
      </c>
      <c r="F902" s="16" t="s">
        <v>4</v>
      </c>
      <c r="G902" s="16" t="s">
        <v>53</v>
      </c>
      <c r="H902" s="16">
        <v>2</v>
      </c>
      <c r="I902" s="16">
        <v>30</v>
      </c>
      <c r="J902" s="16" t="s">
        <v>82</v>
      </c>
      <c r="K902" s="16" t="s">
        <v>30</v>
      </c>
      <c r="L902" s="16" t="s">
        <v>11</v>
      </c>
      <c r="M902" s="16">
        <v>2</v>
      </c>
      <c r="N902" s="16" t="s">
        <v>12</v>
      </c>
      <c r="O902" s="17" t="s">
        <v>35</v>
      </c>
      <c r="R902" t="str">
        <f t="shared" si="85"/>
        <v>Budaors Challenger CupLast 16Bence ForgacsAdam Bako</v>
      </c>
      <c r="V902">
        <f t="shared" si="86"/>
        <v>0</v>
      </c>
      <c r="X902">
        <f t="shared" si="87"/>
        <v>0</v>
      </c>
      <c r="Y902">
        <f t="shared" si="84"/>
        <v>0</v>
      </c>
      <c r="AA902">
        <f t="shared" si="88"/>
        <v>0</v>
      </c>
      <c r="AB902">
        <f t="shared" si="89"/>
        <v>1</v>
      </c>
    </row>
    <row r="903" spans="1:28" x14ac:dyDescent="0.35">
      <c r="A903" s="15">
        <v>44310</v>
      </c>
      <c r="B903" s="16" t="s">
        <v>18</v>
      </c>
      <c r="C903" s="16" t="s">
        <v>114</v>
      </c>
      <c r="D903" s="16" t="s">
        <v>5</v>
      </c>
      <c r="E903" s="16" t="s">
        <v>57</v>
      </c>
      <c r="F903" s="16" t="s">
        <v>4</v>
      </c>
      <c r="G903" s="16" t="s">
        <v>53</v>
      </c>
      <c r="H903" s="16">
        <v>2</v>
      </c>
      <c r="I903" s="16">
        <v>31</v>
      </c>
      <c r="J903" s="16" t="s">
        <v>82</v>
      </c>
      <c r="K903" s="16" t="s">
        <v>30</v>
      </c>
      <c r="L903" s="16" t="s">
        <v>11</v>
      </c>
      <c r="M903" s="16">
        <v>2</v>
      </c>
      <c r="N903" s="16" t="s">
        <v>11</v>
      </c>
      <c r="O903" s="17" t="s">
        <v>33</v>
      </c>
      <c r="R903" t="str">
        <f t="shared" si="85"/>
        <v>Budaors Challenger CupLast 16Bence ForgacsAdam Bako</v>
      </c>
      <c r="V903">
        <f t="shared" si="86"/>
        <v>1</v>
      </c>
      <c r="X903">
        <f t="shared" si="87"/>
        <v>0</v>
      </c>
      <c r="Y903">
        <f t="shared" si="84"/>
        <v>0</v>
      </c>
      <c r="AA903">
        <f t="shared" si="88"/>
        <v>1</v>
      </c>
      <c r="AB903">
        <f t="shared" si="89"/>
        <v>0</v>
      </c>
    </row>
    <row r="904" spans="1:28" x14ac:dyDescent="0.35">
      <c r="A904" s="15">
        <v>44310</v>
      </c>
      <c r="B904" s="16" t="s">
        <v>18</v>
      </c>
      <c r="C904" s="16" t="s">
        <v>114</v>
      </c>
      <c r="D904" s="16" t="s">
        <v>5</v>
      </c>
      <c r="E904" s="16" t="s">
        <v>57</v>
      </c>
      <c r="F904" s="16" t="s">
        <v>4</v>
      </c>
      <c r="G904" s="16" t="s">
        <v>53</v>
      </c>
      <c r="H904" s="16">
        <v>2</v>
      </c>
      <c r="I904" s="16">
        <v>32</v>
      </c>
      <c r="J904" s="16" t="s">
        <v>82</v>
      </c>
      <c r="K904" s="16" t="s">
        <v>30</v>
      </c>
      <c r="L904" s="16" t="s">
        <v>11</v>
      </c>
      <c r="M904" s="16">
        <v>2</v>
      </c>
      <c r="N904" s="16" t="s">
        <v>12</v>
      </c>
      <c r="O904" s="17" t="s">
        <v>35</v>
      </c>
      <c r="R904" t="str">
        <f t="shared" si="85"/>
        <v>Budaors Challenger CupLast 16Bence ForgacsAdam Bako</v>
      </c>
      <c r="V904">
        <f t="shared" si="86"/>
        <v>0</v>
      </c>
      <c r="X904">
        <f t="shared" si="87"/>
        <v>0</v>
      </c>
      <c r="Y904">
        <f t="shared" si="84"/>
        <v>0</v>
      </c>
      <c r="AA904">
        <f t="shared" si="88"/>
        <v>0</v>
      </c>
      <c r="AB904">
        <f t="shared" si="89"/>
        <v>1</v>
      </c>
    </row>
    <row r="905" spans="1:28" x14ac:dyDescent="0.35">
      <c r="A905" s="15">
        <v>44310</v>
      </c>
      <c r="B905" s="16" t="s">
        <v>18</v>
      </c>
      <c r="C905" s="16" t="s">
        <v>114</v>
      </c>
      <c r="D905" s="16" t="s">
        <v>5</v>
      </c>
      <c r="E905" s="16" t="s">
        <v>57</v>
      </c>
      <c r="F905" s="16" t="s">
        <v>4</v>
      </c>
      <c r="G905" s="16" t="s">
        <v>53</v>
      </c>
      <c r="H905" s="16">
        <v>2</v>
      </c>
      <c r="I905" s="16">
        <v>33</v>
      </c>
      <c r="J905" s="16" t="s">
        <v>82</v>
      </c>
      <c r="K905" s="16" t="s">
        <v>30</v>
      </c>
      <c r="L905" s="16" t="s">
        <v>12</v>
      </c>
      <c r="M905" s="16">
        <v>1</v>
      </c>
      <c r="N905" s="16" t="s">
        <v>40</v>
      </c>
      <c r="O905" s="17" t="s">
        <v>40</v>
      </c>
      <c r="R905" t="str">
        <f t="shared" si="85"/>
        <v>Budaors Challenger CupLast 16Bence ForgacsAdam Bako</v>
      </c>
      <c r="V905">
        <f t="shared" si="86"/>
        <v>0</v>
      </c>
      <c r="X905">
        <f t="shared" si="87"/>
        <v>0</v>
      </c>
      <c r="Y905">
        <f t="shared" si="84"/>
        <v>0</v>
      </c>
      <c r="AA905">
        <f t="shared" si="88"/>
        <v>0</v>
      </c>
      <c r="AB905">
        <f t="shared" si="89"/>
        <v>0</v>
      </c>
    </row>
    <row r="906" spans="1:28" x14ac:dyDescent="0.35">
      <c r="A906" s="15">
        <v>44310</v>
      </c>
      <c r="B906" s="16" t="s">
        <v>18</v>
      </c>
      <c r="C906" s="16" t="s">
        <v>114</v>
      </c>
      <c r="D906" s="16" t="s">
        <v>5</v>
      </c>
      <c r="E906" s="16" t="s">
        <v>57</v>
      </c>
      <c r="F906" s="16" t="s">
        <v>4</v>
      </c>
      <c r="G906" s="16" t="s">
        <v>53</v>
      </c>
      <c r="H906" s="16">
        <v>2</v>
      </c>
      <c r="I906" s="16">
        <v>34</v>
      </c>
      <c r="J906" s="16" t="s">
        <v>82</v>
      </c>
      <c r="K906" s="16" t="s">
        <v>30</v>
      </c>
      <c r="L906" s="16" t="s">
        <v>12</v>
      </c>
      <c r="M906" s="16">
        <v>2</v>
      </c>
      <c r="N906" s="16" t="s">
        <v>40</v>
      </c>
      <c r="O906" s="17" t="s">
        <v>40</v>
      </c>
      <c r="R906" t="str">
        <f t="shared" si="85"/>
        <v>Budaors Challenger CupLast 16Bence ForgacsAdam Bako</v>
      </c>
      <c r="V906">
        <f t="shared" si="86"/>
        <v>0</v>
      </c>
      <c r="X906">
        <f t="shared" si="87"/>
        <v>0</v>
      </c>
      <c r="Y906">
        <f t="shared" si="84"/>
        <v>0</v>
      </c>
      <c r="AA906">
        <f t="shared" si="88"/>
        <v>0</v>
      </c>
      <c r="AB906">
        <f t="shared" si="89"/>
        <v>0</v>
      </c>
    </row>
    <row r="907" spans="1:28" x14ac:dyDescent="0.35">
      <c r="A907" s="15">
        <v>44310</v>
      </c>
      <c r="B907" s="16" t="s">
        <v>18</v>
      </c>
      <c r="C907" s="16" t="s">
        <v>114</v>
      </c>
      <c r="D907" s="16" t="s">
        <v>5</v>
      </c>
      <c r="E907" s="16" t="s">
        <v>57</v>
      </c>
      <c r="F907" s="16" t="s">
        <v>4</v>
      </c>
      <c r="G907" s="16" t="s">
        <v>53</v>
      </c>
      <c r="H907" s="16">
        <v>2</v>
      </c>
      <c r="I907" s="16">
        <v>35</v>
      </c>
      <c r="J907" s="16" t="s">
        <v>82</v>
      </c>
      <c r="K907" s="16" t="s">
        <v>30</v>
      </c>
      <c r="L907" s="16" t="s">
        <v>12</v>
      </c>
      <c r="M907" s="16">
        <v>2</v>
      </c>
      <c r="N907" s="16" t="s">
        <v>12</v>
      </c>
      <c r="O907" s="17" t="s">
        <v>35</v>
      </c>
      <c r="R907" t="str">
        <f t="shared" si="85"/>
        <v>Budaors Challenger CupLast 16Bence ForgacsAdam Bako</v>
      </c>
      <c r="V907">
        <f t="shared" si="86"/>
        <v>1</v>
      </c>
      <c r="X907">
        <f t="shared" si="87"/>
        <v>0</v>
      </c>
      <c r="Y907">
        <f t="shared" si="84"/>
        <v>0</v>
      </c>
      <c r="AA907">
        <f t="shared" si="88"/>
        <v>1</v>
      </c>
      <c r="AB907">
        <f t="shared" si="89"/>
        <v>0</v>
      </c>
    </row>
    <row r="908" spans="1:28" x14ac:dyDescent="0.35">
      <c r="A908" s="15">
        <v>44310</v>
      </c>
      <c r="B908" s="16" t="s">
        <v>18</v>
      </c>
      <c r="C908" s="16" t="s">
        <v>114</v>
      </c>
      <c r="D908" s="16" t="s">
        <v>5</v>
      </c>
      <c r="E908" s="16" t="s">
        <v>57</v>
      </c>
      <c r="F908" s="16" t="s">
        <v>4</v>
      </c>
      <c r="G908" s="16" t="s">
        <v>53</v>
      </c>
      <c r="H908" s="16">
        <v>2</v>
      </c>
      <c r="I908" s="16">
        <v>36</v>
      </c>
      <c r="J908" s="16" t="s">
        <v>82</v>
      </c>
      <c r="K908" s="16" t="s">
        <v>30</v>
      </c>
      <c r="L908" s="16" t="s">
        <v>12</v>
      </c>
      <c r="M908" s="16">
        <v>2</v>
      </c>
      <c r="N908" s="16" t="s">
        <v>12</v>
      </c>
      <c r="O908" s="17" t="s">
        <v>34</v>
      </c>
      <c r="R908" t="str">
        <f t="shared" si="85"/>
        <v>Budaors Challenger CupLast 16Bence ForgacsAdam Bako</v>
      </c>
      <c r="V908">
        <f t="shared" si="86"/>
        <v>1</v>
      </c>
      <c r="X908">
        <f t="shared" si="87"/>
        <v>0</v>
      </c>
      <c r="Y908">
        <f t="shared" si="84"/>
        <v>0</v>
      </c>
      <c r="AA908">
        <f t="shared" si="88"/>
        <v>1</v>
      </c>
      <c r="AB908">
        <f t="shared" si="89"/>
        <v>0</v>
      </c>
    </row>
    <row r="909" spans="1:28" x14ac:dyDescent="0.35">
      <c r="A909" s="15">
        <v>44310</v>
      </c>
      <c r="B909" s="16" t="s">
        <v>18</v>
      </c>
      <c r="C909" s="16" t="s">
        <v>114</v>
      </c>
      <c r="D909" s="16" t="s">
        <v>5</v>
      </c>
      <c r="E909" s="16" t="s">
        <v>57</v>
      </c>
      <c r="F909" s="16" t="s">
        <v>4</v>
      </c>
      <c r="G909" s="16" t="s">
        <v>53</v>
      </c>
      <c r="H909" s="16">
        <v>2</v>
      </c>
      <c r="I909" s="16">
        <v>37</v>
      </c>
      <c r="J909" s="16" t="s">
        <v>82</v>
      </c>
      <c r="K909" s="16" t="s">
        <v>30</v>
      </c>
      <c r="L909" s="16" t="s">
        <v>12</v>
      </c>
      <c r="M909" s="16">
        <v>2</v>
      </c>
      <c r="N909" s="16" t="s">
        <v>11</v>
      </c>
      <c r="O909" s="17" t="s">
        <v>33</v>
      </c>
      <c r="R909" t="str">
        <f t="shared" si="85"/>
        <v>Budaors Challenger CupLast 16Bence ForgacsAdam Bako</v>
      </c>
      <c r="V909">
        <f t="shared" si="86"/>
        <v>0</v>
      </c>
      <c r="X909">
        <f t="shared" si="87"/>
        <v>0</v>
      </c>
      <c r="Y909">
        <f t="shared" si="84"/>
        <v>0</v>
      </c>
      <c r="AA909">
        <f t="shared" si="88"/>
        <v>0</v>
      </c>
      <c r="AB909">
        <f t="shared" si="89"/>
        <v>1</v>
      </c>
    </row>
    <row r="910" spans="1:28" x14ac:dyDescent="0.35">
      <c r="A910" s="15">
        <v>44310</v>
      </c>
      <c r="B910" s="16" t="s">
        <v>18</v>
      </c>
      <c r="C910" s="16" t="s">
        <v>114</v>
      </c>
      <c r="D910" s="16" t="s">
        <v>5</v>
      </c>
      <c r="E910" s="16" t="s">
        <v>57</v>
      </c>
      <c r="F910" s="16" t="s">
        <v>4</v>
      </c>
      <c r="G910" s="16" t="s">
        <v>53</v>
      </c>
      <c r="H910" s="16">
        <v>2</v>
      </c>
      <c r="I910" s="16">
        <v>38</v>
      </c>
      <c r="J910" s="16" t="s">
        <v>82</v>
      </c>
      <c r="K910" s="16" t="s">
        <v>30</v>
      </c>
      <c r="L910" s="16" t="s">
        <v>12</v>
      </c>
      <c r="M910" s="16">
        <v>1</v>
      </c>
      <c r="N910" s="16" t="s">
        <v>40</v>
      </c>
      <c r="O910" s="17" t="s">
        <v>40</v>
      </c>
      <c r="R910" t="str">
        <f t="shared" si="85"/>
        <v>Budaors Challenger CupLast 16Bence ForgacsAdam Bako</v>
      </c>
      <c r="V910">
        <f t="shared" si="86"/>
        <v>0</v>
      </c>
      <c r="X910">
        <f t="shared" si="87"/>
        <v>0</v>
      </c>
      <c r="Y910">
        <f t="shared" si="84"/>
        <v>0</v>
      </c>
      <c r="AA910">
        <f t="shared" si="88"/>
        <v>0</v>
      </c>
      <c r="AB910">
        <f t="shared" si="89"/>
        <v>0</v>
      </c>
    </row>
    <row r="911" spans="1:28" x14ac:dyDescent="0.35">
      <c r="A911" s="15">
        <v>44310</v>
      </c>
      <c r="B911" s="16" t="s">
        <v>18</v>
      </c>
      <c r="C911" s="16" t="s">
        <v>114</v>
      </c>
      <c r="D911" s="16" t="s">
        <v>5</v>
      </c>
      <c r="E911" s="16" t="s">
        <v>57</v>
      </c>
      <c r="F911" s="16" t="s">
        <v>4</v>
      </c>
      <c r="G911" s="16" t="s">
        <v>53</v>
      </c>
      <c r="H911" s="16">
        <v>2</v>
      </c>
      <c r="I911" s="16">
        <v>39</v>
      </c>
      <c r="J911" s="16" t="s">
        <v>82</v>
      </c>
      <c r="K911" s="16" t="s">
        <v>30</v>
      </c>
      <c r="L911" s="16" t="s">
        <v>12</v>
      </c>
      <c r="M911" s="16">
        <v>1</v>
      </c>
      <c r="N911" s="16" t="s">
        <v>40</v>
      </c>
      <c r="O911" s="17" t="s">
        <v>40</v>
      </c>
      <c r="R911" t="str">
        <f t="shared" si="85"/>
        <v>Budaors Challenger CupLast 16Bence ForgacsAdam Bako</v>
      </c>
      <c r="V911">
        <f t="shared" si="86"/>
        <v>0</v>
      </c>
      <c r="X911">
        <f t="shared" si="87"/>
        <v>0</v>
      </c>
      <c r="Y911">
        <f t="shared" si="84"/>
        <v>0</v>
      </c>
      <c r="AA911">
        <f t="shared" si="88"/>
        <v>0</v>
      </c>
      <c r="AB911">
        <f t="shared" si="89"/>
        <v>0</v>
      </c>
    </row>
    <row r="912" spans="1:28" x14ac:dyDescent="0.35">
      <c r="A912" s="15">
        <v>44310</v>
      </c>
      <c r="B912" s="16" t="s">
        <v>18</v>
      </c>
      <c r="C912" s="16" t="s">
        <v>114</v>
      </c>
      <c r="D912" s="16" t="s">
        <v>5</v>
      </c>
      <c r="E912" s="16" t="s">
        <v>57</v>
      </c>
      <c r="F912" s="16" t="s">
        <v>4</v>
      </c>
      <c r="G912" s="16" t="s">
        <v>53</v>
      </c>
      <c r="H912" s="16">
        <v>2</v>
      </c>
      <c r="I912" s="16">
        <v>40</v>
      </c>
      <c r="J912" s="16" t="s">
        <v>82</v>
      </c>
      <c r="K912" s="16" t="s">
        <v>30</v>
      </c>
      <c r="L912" s="16" t="s">
        <v>12</v>
      </c>
      <c r="M912" s="16">
        <v>2</v>
      </c>
      <c r="N912" s="16" t="s">
        <v>11</v>
      </c>
      <c r="O912" s="17" t="s">
        <v>35</v>
      </c>
      <c r="R912" t="str">
        <f t="shared" si="85"/>
        <v>Budaors Challenger CupLast 16Bence ForgacsAdam Bako</v>
      </c>
      <c r="V912">
        <f t="shared" si="86"/>
        <v>0</v>
      </c>
      <c r="X912">
        <f t="shared" si="87"/>
        <v>0</v>
      </c>
      <c r="Y912">
        <f t="shared" si="84"/>
        <v>0</v>
      </c>
      <c r="AA912">
        <f t="shared" si="88"/>
        <v>0</v>
      </c>
      <c r="AB912">
        <f t="shared" si="89"/>
        <v>1</v>
      </c>
    </row>
    <row r="913" spans="1:28" x14ac:dyDescent="0.35">
      <c r="A913" s="15">
        <v>44310</v>
      </c>
      <c r="B913" s="16" t="s">
        <v>18</v>
      </c>
      <c r="C913" s="16" t="s">
        <v>114</v>
      </c>
      <c r="D913" s="16" t="s">
        <v>5</v>
      </c>
      <c r="E913" s="16" t="s">
        <v>57</v>
      </c>
      <c r="F913" s="16" t="s">
        <v>4</v>
      </c>
      <c r="G913" s="16" t="s">
        <v>53</v>
      </c>
      <c r="H913" s="16">
        <v>2</v>
      </c>
      <c r="I913" s="16">
        <v>41</v>
      </c>
      <c r="J913" s="16" t="s">
        <v>82</v>
      </c>
      <c r="K913" s="16" t="s">
        <v>30</v>
      </c>
      <c r="L913" s="16" t="s">
        <v>11</v>
      </c>
      <c r="M913" s="16" t="s">
        <v>39</v>
      </c>
      <c r="N913" s="16" t="s">
        <v>12</v>
      </c>
      <c r="O913" s="17" t="s">
        <v>33</v>
      </c>
      <c r="R913" t="str">
        <f t="shared" si="85"/>
        <v>Budaors Challenger CupLast 16Bence ForgacsAdam Bako</v>
      </c>
      <c r="V913">
        <f t="shared" si="86"/>
        <v>0</v>
      </c>
      <c r="X913">
        <f t="shared" si="87"/>
        <v>0</v>
      </c>
      <c r="Y913">
        <f t="shared" si="84"/>
        <v>0</v>
      </c>
      <c r="AA913">
        <f t="shared" si="88"/>
        <v>0</v>
      </c>
      <c r="AB913">
        <f t="shared" si="89"/>
        <v>0</v>
      </c>
    </row>
    <row r="914" spans="1:28" x14ac:dyDescent="0.35">
      <c r="A914" s="15">
        <v>44310</v>
      </c>
      <c r="B914" s="16" t="s">
        <v>18</v>
      </c>
      <c r="C914" s="16" t="s">
        <v>114</v>
      </c>
      <c r="D914" s="16" t="s">
        <v>5</v>
      </c>
      <c r="E914" s="16" t="s">
        <v>57</v>
      </c>
      <c r="F914" s="16" t="s">
        <v>4</v>
      </c>
      <c r="G914" s="16" t="s">
        <v>53</v>
      </c>
      <c r="H914" s="16">
        <v>2</v>
      </c>
      <c r="I914" s="16">
        <v>42</v>
      </c>
      <c r="J914" s="16" t="s">
        <v>82</v>
      </c>
      <c r="K914" s="16" t="s">
        <v>30</v>
      </c>
      <c r="L914" s="16" t="s">
        <v>11</v>
      </c>
      <c r="M914" s="16">
        <v>2</v>
      </c>
      <c r="N914" s="16" t="s">
        <v>12</v>
      </c>
      <c r="O914" s="17" t="s">
        <v>34</v>
      </c>
      <c r="R914" t="str">
        <f t="shared" si="85"/>
        <v>Budaors Challenger CupLast 16Bence ForgacsAdam Bako</v>
      </c>
      <c r="V914">
        <f t="shared" si="86"/>
        <v>0</v>
      </c>
      <c r="X914">
        <f t="shared" si="87"/>
        <v>0</v>
      </c>
      <c r="Y914">
        <f t="shared" si="84"/>
        <v>0</v>
      </c>
      <c r="AA914">
        <f t="shared" si="88"/>
        <v>0</v>
      </c>
      <c r="AB914">
        <f t="shared" si="89"/>
        <v>1</v>
      </c>
    </row>
    <row r="915" spans="1:28" x14ac:dyDescent="0.35">
      <c r="A915" s="15">
        <v>44310</v>
      </c>
      <c r="B915" s="16" t="s">
        <v>18</v>
      </c>
      <c r="C915" s="16" t="s">
        <v>114</v>
      </c>
      <c r="D915" s="16" t="s">
        <v>5</v>
      </c>
      <c r="E915" s="16" t="s">
        <v>57</v>
      </c>
      <c r="F915" s="16" t="s">
        <v>4</v>
      </c>
      <c r="G915" s="16" t="s">
        <v>53</v>
      </c>
      <c r="H915" s="16">
        <v>2</v>
      </c>
      <c r="I915" s="16">
        <v>43</v>
      </c>
      <c r="J915" s="16" t="s">
        <v>82</v>
      </c>
      <c r="K915" s="16" t="s">
        <v>30</v>
      </c>
      <c r="L915" s="16" t="s">
        <v>11</v>
      </c>
      <c r="M915" s="16" t="s">
        <v>39</v>
      </c>
      <c r="N915" s="16" t="s">
        <v>12</v>
      </c>
      <c r="O915" s="17" t="s">
        <v>33</v>
      </c>
      <c r="R915" t="str">
        <f t="shared" si="85"/>
        <v>Budaors Challenger CupLast 16Bence ForgacsAdam Bako</v>
      </c>
      <c r="V915">
        <f t="shared" si="86"/>
        <v>0</v>
      </c>
      <c r="X915">
        <f t="shared" si="87"/>
        <v>0</v>
      </c>
      <c r="Y915">
        <f t="shared" si="84"/>
        <v>0</v>
      </c>
      <c r="AA915">
        <f t="shared" si="88"/>
        <v>0</v>
      </c>
      <c r="AB915">
        <f t="shared" si="89"/>
        <v>0</v>
      </c>
    </row>
    <row r="916" spans="1:28" x14ac:dyDescent="0.35">
      <c r="A916" s="15">
        <v>44310</v>
      </c>
      <c r="B916" s="16" t="s">
        <v>18</v>
      </c>
      <c r="C916" s="16" t="s">
        <v>114</v>
      </c>
      <c r="D916" s="16" t="s">
        <v>5</v>
      </c>
      <c r="E916" s="16" t="s">
        <v>57</v>
      </c>
      <c r="F916" s="16" t="s">
        <v>4</v>
      </c>
      <c r="G916" s="16" t="s">
        <v>52</v>
      </c>
      <c r="H916" s="16">
        <v>1</v>
      </c>
      <c r="I916" s="16">
        <v>1</v>
      </c>
      <c r="J916" s="16" t="s">
        <v>80</v>
      </c>
      <c r="K916" s="16" t="s">
        <v>81</v>
      </c>
      <c r="L916" s="16" t="s">
        <v>12</v>
      </c>
      <c r="M916" s="16">
        <v>2</v>
      </c>
      <c r="N916" s="16" t="s">
        <v>11</v>
      </c>
      <c r="O916" s="17" t="s">
        <v>35</v>
      </c>
      <c r="R916" t="str">
        <f t="shared" si="85"/>
        <v>Budaors Challenger CupGroup StageApor GyorgydeakMatyas Odnoga</v>
      </c>
      <c r="V916">
        <f t="shared" si="86"/>
        <v>0</v>
      </c>
      <c r="X916">
        <f t="shared" si="87"/>
        <v>0</v>
      </c>
      <c r="Y916">
        <f t="shared" si="84"/>
        <v>0</v>
      </c>
      <c r="AA916">
        <f t="shared" si="88"/>
        <v>0</v>
      </c>
      <c r="AB916">
        <f t="shared" si="89"/>
        <v>1</v>
      </c>
    </row>
    <row r="917" spans="1:28" x14ac:dyDescent="0.35">
      <c r="A917" s="15">
        <v>44310</v>
      </c>
      <c r="B917" s="16" t="s">
        <v>18</v>
      </c>
      <c r="C917" s="16" t="s">
        <v>114</v>
      </c>
      <c r="D917" s="16" t="s">
        <v>5</v>
      </c>
      <c r="E917" s="16" t="s">
        <v>57</v>
      </c>
      <c r="F917" s="16" t="s">
        <v>4</v>
      </c>
      <c r="G917" s="16" t="s">
        <v>52</v>
      </c>
      <c r="H917" s="16">
        <v>1</v>
      </c>
      <c r="I917" s="16">
        <v>2</v>
      </c>
      <c r="J917" s="16" t="s">
        <v>80</v>
      </c>
      <c r="K917" s="16" t="s">
        <v>81</v>
      </c>
      <c r="L917" s="16" t="s">
        <v>12</v>
      </c>
      <c r="M917" s="16">
        <v>1</v>
      </c>
      <c r="N917" s="16" t="s">
        <v>40</v>
      </c>
      <c r="O917" s="17" t="s">
        <v>40</v>
      </c>
      <c r="R917" t="str">
        <f t="shared" si="85"/>
        <v>Budaors Challenger CupGroup StageApor GyorgydeakMatyas Odnoga</v>
      </c>
      <c r="V917">
        <f t="shared" si="86"/>
        <v>0</v>
      </c>
      <c r="X917">
        <f t="shared" si="87"/>
        <v>0</v>
      </c>
      <c r="Y917">
        <f t="shared" si="84"/>
        <v>0</v>
      </c>
      <c r="AA917">
        <f t="shared" si="88"/>
        <v>0</v>
      </c>
      <c r="AB917">
        <f t="shared" si="89"/>
        <v>0</v>
      </c>
    </row>
    <row r="918" spans="1:28" x14ac:dyDescent="0.35">
      <c r="A918" s="15">
        <v>44310</v>
      </c>
      <c r="B918" s="16" t="s">
        <v>18</v>
      </c>
      <c r="C918" s="16" t="s">
        <v>114</v>
      </c>
      <c r="D918" s="16" t="s">
        <v>5</v>
      </c>
      <c r="E918" s="16" t="s">
        <v>57</v>
      </c>
      <c r="F918" s="16" t="s">
        <v>4</v>
      </c>
      <c r="G918" s="16" t="s">
        <v>52</v>
      </c>
      <c r="H918" s="16">
        <v>1</v>
      </c>
      <c r="I918" s="16">
        <v>3</v>
      </c>
      <c r="J918" s="16" t="s">
        <v>80</v>
      </c>
      <c r="K918" s="16" t="s">
        <v>81</v>
      </c>
      <c r="L918" s="16" t="s">
        <v>12</v>
      </c>
      <c r="M918" s="16">
        <v>2</v>
      </c>
      <c r="N918" s="16" t="s">
        <v>11</v>
      </c>
      <c r="O918" s="17" t="s">
        <v>34</v>
      </c>
      <c r="R918" t="str">
        <f t="shared" si="85"/>
        <v>Budaors Challenger CupGroup StageApor GyorgydeakMatyas Odnoga</v>
      </c>
      <c r="V918">
        <f t="shared" si="86"/>
        <v>0</v>
      </c>
      <c r="X918">
        <f t="shared" si="87"/>
        <v>0</v>
      </c>
      <c r="Y918">
        <f t="shared" si="84"/>
        <v>0</v>
      </c>
      <c r="AA918">
        <f t="shared" si="88"/>
        <v>0</v>
      </c>
      <c r="AB918">
        <f t="shared" si="89"/>
        <v>1</v>
      </c>
    </row>
    <row r="919" spans="1:28" x14ac:dyDescent="0.35">
      <c r="A919" s="15">
        <v>44310</v>
      </c>
      <c r="B919" s="16" t="s">
        <v>18</v>
      </c>
      <c r="C919" s="16" t="s">
        <v>114</v>
      </c>
      <c r="D919" s="16" t="s">
        <v>5</v>
      </c>
      <c r="E919" s="16" t="s">
        <v>57</v>
      </c>
      <c r="F919" s="16" t="s">
        <v>4</v>
      </c>
      <c r="G919" s="16" t="s">
        <v>52</v>
      </c>
      <c r="H919" s="16">
        <v>1</v>
      </c>
      <c r="I919" s="16">
        <v>4</v>
      </c>
      <c r="J919" s="16" t="s">
        <v>80</v>
      </c>
      <c r="K919" s="16" t="s">
        <v>81</v>
      </c>
      <c r="L919" s="16" t="s">
        <v>12</v>
      </c>
      <c r="M919" s="16">
        <v>1</v>
      </c>
      <c r="N919" s="16" t="s">
        <v>12</v>
      </c>
      <c r="O919" s="17" t="s">
        <v>33</v>
      </c>
      <c r="R919" t="str">
        <f t="shared" si="85"/>
        <v>Budaors Challenger CupGroup StageApor GyorgydeakMatyas Odnoga</v>
      </c>
      <c r="V919">
        <f t="shared" si="86"/>
        <v>1</v>
      </c>
      <c r="X919">
        <f t="shared" si="87"/>
        <v>1</v>
      </c>
      <c r="Y919">
        <f t="shared" si="84"/>
        <v>0</v>
      </c>
      <c r="AA919">
        <f t="shared" si="88"/>
        <v>0</v>
      </c>
      <c r="AB919">
        <f t="shared" si="89"/>
        <v>0</v>
      </c>
    </row>
    <row r="920" spans="1:28" x14ac:dyDescent="0.35">
      <c r="A920" s="15">
        <v>44310</v>
      </c>
      <c r="B920" s="16" t="s">
        <v>18</v>
      </c>
      <c r="C920" s="16" t="s">
        <v>114</v>
      </c>
      <c r="D920" s="16" t="s">
        <v>5</v>
      </c>
      <c r="E920" s="16" t="s">
        <v>57</v>
      </c>
      <c r="F920" s="16" t="s">
        <v>4</v>
      </c>
      <c r="G920" s="16" t="s">
        <v>52</v>
      </c>
      <c r="H920" s="16">
        <v>1</v>
      </c>
      <c r="I920" s="16">
        <v>5</v>
      </c>
      <c r="J920" s="16" t="s">
        <v>80</v>
      </c>
      <c r="K920" s="16" t="s">
        <v>81</v>
      </c>
      <c r="L920" s="16" t="s">
        <v>12</v>
      </c>
      <c r="M920" s="16" t="s">
        <v>39</v>
      </c>
      <c r="N920" s="16" t="s">
        <v>11</v>
      </c>
      <c r="O920" s="17" t="s">
        <v>33</v>
      </c>
      <c r="R920" t="str">
        <f t="shared" si="85"/>
        <v>Budaors Challenger CupGroup StageApor GyorgydeakMatyas Odnoga</v>
      </c>
      <c r="V920">
        <f t="shared" si="86"/>
        <v>0</v>
      </c>
      <c r="X920">
        <f t="shared" si="87"/>
        <v>0</v>
      </c>
      <c r="Y920">
        <f t="shared" si="84"/>
        <v>0</v>
      </c>
      <c r="AA920">
        <f t="shared" si="88"/>
        <v>0</v>
      </c>
      <c r="AB920">
        <f t="shared" si="89"/>
        <v>0</v>
      </c>
    </row>
    <row r="921" spans="1:28" x14ac:dyDescent="0.35">
      <c r="A921" s="15">
        <v>44310</v>
      </c>
      <c r="B921" s="16" t="s">
        <v>18</v>
      </c>
      <c r="C921" s="16" t="s">
        <v>114</v>
      </c>
      <c r="D921" s="16" t="s">
        <v>5</v>
      </c>
      <c r="E921" s="16" t="s">
        <v>57</v>
      </c>
      <c r="F921" s="16" t="s">
        <v>4</v>
      </c>
      <c r="G921" s="16" t="s">
        <v>52</v>
      </c>
      <c r="H921" s="16">
        <v>1</v>
      </c>
      <c r="I921" s="16">
        <v>6</v>
      </c>
      <c r="J921" s="16" t="s">
        <v>80</v>
      </c>
      <c r="K921" s="16" t="s">
        <v>81</v>
      </c>
      <c r="L921" s="16" t="s">
        <v>11</v>
      </c>
      <c r="M921" s="16">
        <v>2</v>
      </c>
      <c r="N921" s="16" t="s">
        <v>11</v>
      </c>
      <c r="O921" s="17" t="s">
        <v>33</v>
      </c>
      <c r="R921" t="str">
        <f t="shared" si="85"/>
        <v>Budaors Challenger CupGroup StageApor GyorgydeakMatyas Odnoga</v>
      </c>
      <c r="V921">
        <f t="shared" si="86"/>
        <v>1</v>
      </c>
      <c r="X921">
        <f t="shared" si="87"/>
        <v>0</v>
      </c>
      <c r="Y921">
        <f t="shared" si="84"/>
        <v>0</v>
      </c>
      <c r="AA921">
        <f t="shared" si="88"/>
        <v>1</v>
      </c>
      <c r="AB921">
        <f t="shared" si="89"/>
        <v>0</v>
      </c>
    </row>
    <row r="922" spans="1:28" x14ac:dyDescent="0.35">
      <c r="A922" s="15">
        <v>44310</v>
      </c>
      <c r="B922" s="16" t="s">
        <v>18</v>
      </c>
      <c r="C922" s="16" t="s">
        <v>114</v>
      </c>
      <c r="D922" s="16" t="s">
        <v>5</v>
      </c>
      <c r="E922" s="16" t="s">
        <v>57</v>
      </c>
      <c r="F922" s="16" t="s">
        <v>4</v>
      </c>
      <c r="G922" s="16" t="s">
        <v>52</v>
      </c>
      <c r="H922" s="16">
        <v>1</v>
      </c>
      <c r="I922" s="16">
        <v>7</v>
      </c>
      <c r="J922" s="16" t="s">
        <v>80</v>
      </c>
      <c r="K922" s="16" t="s">
        <v>81</v>
      </c>
      <c r="L922" s="16" t="s">
        <v>11</v>
      </c>
      <c r="M922" s="16">
        <v>2</v>
      </c>
      <c r="N922" s="16" t="s">
        <v>11</v>
      </c>
      <c r="O922" s="17" t="s">
        <v>33</v>
      </c>
      <c r="R922" t="str">
        <f t="shared" si="85"/>
        <v>Budaors Challenger CupGroup StageApor GyorgydeakMatyas Odnoga</v>
      </c>
      <c r="V922">
        <f t="shared" si="86"/>
        <v>1</v>
      </c>
      <c r="X922">
        <f t="shared" si="87"/>
        <v>0</v>
      </c>
      <c r="Y922">
        <f t="shared" si="84"/>
        <v>0</v>
      </c>
      <c r="AA922">
        <f t="shared" si="88"/>
        <v>1</v>
      </c>
      <c r="AB922">
        <f t="shared" si="89"/>
        <v>0</v>
      </c>
    </row>
    <row r="923" spans="1:28" x14ac:dyDescent="0.35">
      <c r="A923" s="15">
        <v>44310</v>
      </c>
      <c r="B923" s="16" t="s">
        <v>18</v>
      </c>
      <c r="C923" s="16" t="s">
        <v>114</v>
      </c>
      <c r="D923" s="16" t="s">
        <v>5</v>
      </c>
      <c r="E923" s="16" t="s">
        <v>57</v>
      </c>
      <c r="F923" s="16" t="s">
        <v>4</v>
      </c>
      <c r="G923" s="16" t="s">
        <v>52</v>
      </c>
      <c r="H923" s="16">
        <v>1</v>
      </c>
      <c r="I923" s="16">
        <v>8</v>
      </c>
      <c r="J923" s="16" t="s">
        <v>80</v>
      </c>
      <c r="K923" s="16" t="s">
        <v>81</v>
      </c>
      <c r="L923" s="16" t="s">
        <v>11</v>
      </c>
      <c r="M923" s="16" t="s">
        <v>39</v>
      </c>
      <c r="N923" s="16" t="s">
        <v>12</v>
      </c>
      <c r="O923" s="17" t="s">
        <v>33</v>
      </c>
      <c r="R923" t="str">
        <f t="shared" si="85"/>
        <v>Budaors Challenger CupGroup StageApor GyorgydeakMatyas Odnoga</v>
      </c>
      <c r="V923">
        <f t="shared" si="86"/>
        <v>0</v>
      </c>
      <c r="X923">
        <f t="shared" si="87"/>
        <v>0</v>
      </c>
      <c r="Y923">
        <f t="shared" si="84"/>
        <v>0</v>
      </c>
      <c r="AA923">
        <f t="shared" si="88"/>
        <v>0</v>
      </c>
      <c r="AB923">
        <f t="shared" si="89"/>
        <v>0</v>
      </c>
    </row>
    <row r="924" spans="1:28" x14ac:dyDescent="0.35">
      <c r="A924" s="15">
        <v>44310</v>
      </c>
      <c r="B924" s="16" t="s">
        <v>18</v>
      </c>
      <c r="C924" s="16" t="s">
        <v>114</v>
      </c>
      <c r="D924" s="16" t="s">
        <v>5</v>
      </c>
      <c r="E924" s="16" t="s">
        <v>57</v>
      </c>
      <c r="F924" s="16" t="s">
        <v>4</v>
      </c>
      <c r="G924" s="16" t="s">
        <v>52</v>
      </c>
      <c r="H924" s="16">
        <v>1</v>
      </c>
      <c r="I924" s="16">
        <v>9</v>
      </c>
      <c r="J924" s="16" t="s">
        <v>80</v>
      </c>
      <c r="K924" s="16" t="s">
        <v>81</v>
      </c>
      <c r="L924" s="16" t="s">
        <v>11</v>
      </c>
      <c r="M924" s="16">
        <v>1</v>
      </c>
      <c r="N924" s="16" t="s">
        <v>11</v>
      </c>
      <c r="O924" s="17" t="s">
        <v>34</v>
      </c>
      <c r="R924" t="str">
        <f t="shared" si="85"/>
        <v>Budaors Challenger CupGroup StageApor GyorgydeakMatyas Odnoga</v>
      </c>
      <c r="V924">
        <f t="shared" si="86"/>
        <v>1</v>
      </c>
      <c r="X924">
        <f t="shared" si="87"/>
        <v>1</v>
      </c>
      <c r="Y924">
        <f t="shared" si="84"/>
        <v>0</v>
      </c>
      <c r="AA924">
        <f t="shared" si="88"/>
        <v>0</v>
      </c>
      <c r="AB924">
        <f t="shared" si="89"/>
        <v>0</v>
      </c>
    </row>
    <row r="925" spans="1:28" x14ac:dyDescent="0.35">
      <c r="A925" s="15">
        <v>44310</v>
      </c>
      <c r="B925" s="16" t="s">
        <v>18</v>
      </c>
      <c r="C925" s="16" t="s">
        <v>114</v>
      </c>
      <c r="D925" s="16" t="s">
        <v>5</v>
      </c>
      <c r="E925" s="16" t="s">
        <v>57</v>
      </c>
      <c r="F925" s="16" t="s">
        <v>4</v>
      </c>
      <c r="G925" s="16" t="s">
        <v>52</v>
      </c>
      <c r="H925" s="16">
        <v>1</v>
      </c>
      <c r="I925" s="16">
        <v>10</v>
      </c>
      <c r="J925" s="16" t="s">
        <v>80</v>
      </c>
      <c r="K925" s="16" t="s">
        <v>81</v>
      </c>
      <c r="L925" s="16" t="s">
        <v>11</v>
      </c>
      <c r="M925" s="16">
        <v>2</v>
      </c>
      <c r="N925" s="16" t="s">
        <v>11</v>
      </c>
      <c r="O925" s="17" t="s">
        <v>33</v>
      </c>
      <c r="R925" t="str">
        <f t="shared" si="85"/>
        <v>Budaors Challenger CupGroup StageApor GyorgydeakMatyas Odnoga</v>
      </c>
      <c r="V925">
        <f t="shared" si="86"/>
        <v>1</v>
      </c>
      <c r="X925">
        <f t="shared" si="87"/>
        <v>0</v>
      </c>
      <c r="Y925">
        <f t="shared" si="84"/>
        <v>0</v>
      </c>
      <c r="AA925">
        <f t="shared" si="88"/>
        <v>1</v>
      </c>
      <c r="AB925">
        <f t="shared" si="89"/>
        <v>0</v>
      </c>
    </row>
    <row r="926" spans="1:28" x14ac:dyDescent="0.35">
      <c r="A926" s="15">
        <v>44310</v>
      </c>
      <c r="B926" s="16" t="s">
        <v>18</v>
      </c>
      <c r="C926" s="16" t="s">
        <v>114</v>
      </c>
      <c r="D926" s="16" t="s">
        <v>5</v>
      </c>
      <c r="E926" s="16" t="s">
        <v>57</v>
      </c>
      <c r="F926" s="16" t="s">
        <v>4</v>
      </c>
      <c r="G926" s="16" t="s">
        <v>52</v>
      </c>
      <c r="H926" s="16">
        <v>1</v>
      </c>
      <c r="I926" s="16">
        <v>11</v>
      </c>
      <c r="J926" s="16" t="s">
        <v>80</v>
      </c>
      <c r="K926" s="16" t="s">
        <v>81</v>
      </c>
      <c r="L926" s="16" t="s">
        <v>12</v>
      </c>
      <c r="M926" s="16">
        <v>2</v>
      </c>
      <c r="N926" s="16" t="s">
        <v>11</v>
      </c>
      <c r="O926" s="17" t="s">
        <v>35</v>
      </c>
      <c r="R926" t="str">
        <f t="shared" si="85"/>
        <v>Budaors Challenger CupGroup StageApor GyorgydeakMatyas Odnoga</v>
      </c>
      <c r="V926">
        <f t="shared" si="86"/>
        <v>0</v>
      </c>
      <c r="X926">
        <f t="shared" si="87"/>
        <v>0</v>
      </c>
      <c r="Y926">
        <f t="shared" si="84"/>
        <v>0</v>
      </c>
      <c r="AA926">
        <f t="shared" si="88"/>
        <v>0</v>
      </c>
      <c r="AB926">
        <f t="shared" si="89"/>
        <v>1</v>
      </c>
    </row>
    <row r="927" spans="1:28" x14ac:dyDescent="0.35">
      <c r="A927" s="15">
        <v>44310</v>
      </c>
      <c r="B927" s="16" t="s">
        <v>18</v>
      </c>
      <c r="C927" s="16" t="s">
        <v>114</v>
      </c>
      <c r="D927" s="16" t="s">
        <v>5</v>
      </c>
      <c r="E927" s="16" t="s">
        <v>57</v>
      </c>
      <c r="F927" s="16" t="s">
        <v>4</v>
      </c>
      <c r="G927" s="16" t="s">
        <v>52</v>
      </c>
      <c r="H927" s="16">
        <v>1</v>
      </c>
      <c r="I927" s="16">
        <v>12</v>
      </c>
      <c r="J927" s="16" t="s">
        <v>80</v>
      </c>
      <c r="K927" s="16" t="s">
        <v>81</v>
      </c>
      <c r="L927" s="16" t="s">
        <v>12</v>
      </c>
      <c r="M927" s="16">
        <v>2</v>
      </c>
      <c r="N927" s="16" t="s">
        <v>12</v>
      </c>
      <c r="O927" s="17" t="s">
        <v>33</v>
      </c>
      <c r="R927" t="str">
        <f t="shared" si="85"/>
        <v>Budaors Challenger CupGroup StageApor GyorgydeakMatyas Odnoga</v>
      </c>
      <c r="V927">
        <f t="shared" si="86"/>
        <v>1</v>
      </c>
      <c r="X927">
        <f t="shared" si="87"/>
        <v>0</v>
      </c>
      <c r="Y927">
        <f t="shared" si="84"/>
        <v>0</v>
      </c>
      <c r="AA927">
        <f t="shared" si="88"/>
        <v>1</v>
      </c>
      <c r="AB927">
        <f t="shared" si="89"/>
        <v>0</v>
      </c>
    </row>
    <row r="928" spans="1:28" x14ac:dyDescent="0.35">
      <c r="A928" s="15">
        <v>44310</v>
      </c>
      <c r="B928" s="16" t="s">
        <v>18</v>
      </c>
      <c r="C928" s="16" t="s">
        <v>114</v>
      </c>
      <c r="D928" s="16" t="s">
        <v>5</v>
      </c>
      <c r="E928" s="16" t="s">
        <v>57</v>
      </c>
      <c r="F928" s="16" t="s">
        <v>4</v>
      </c>
      <c r="G928" s="16" t="s">
        <v>52</v>
      </c>
      <c r="H928" s="16">
        <v>1</v>
      </c>
      <c r="I928" s="16">
        <v>13</v>
      </c>
      <c r="J928" s="16" t="s">
        <v>80</v>
      </c>
      <c r="K928" s="16" t="s">
        <v>81</v>
      </c>
      <c r="L928" s="16" t="s">
        <v>12</v>
      </c>
      <c r="M928" s="16" t="s">
        <v>39</v>
      </c>
      <c r="N928" s="16" t="s">
        <v>11</v>
      </c>
      <c r="O928" s="17" t="s">
        <v>33</v>
      </c>
      <c r="R928" t="str">
        <f t="shared" si="85"/>
        <v>Budaors Challenger CupGroup StageApor GyorgydeakMatyas Odnoga</v>
      </c>
      <c r="V928">
        <f t="shared" si="86"/>
        <v>0</v>
      </c>
      <c r="X928">
        <f t="shared" si="87"/>
        <v>0</v>
      </c>
      <c r="Y928">
        <f t="shared" si="84"/>
        <v>0</v>
      </c>
      <c r="AA928">
        <f t="shared" si="88"/>
        <v>0</v>
      </c>
      <c r="AB928">
        <f t="shared" si="89"/>
        <v>0</v>
      </c>
    </row>
    <row r="929" spans="1:28" x14ac:dyDescent="0.35">
      <c r="A929" s="15">
        <v>44310</v>
      </c>
      <c r="B929" s="16" t="s">
        <v>18</v>
      </c>
      <c r="C929" s="16" t="s">
        <v>114</v>
      </c>
      <c r="D929" s="16" t="s">
        <v>5</v>
      </c>
      <c r="E929" s="16" t="s">
        <v>57</v>
      </c>
      <c r="F929" s="16" t="s">
        <v>4</v>
      </c>
      <c r="G929" s="16" t="s">
        <v>52</v>
      </c>
      <c r="H929" s="16">
        <v>1</v>
      </c>
      <c r="I929" s="16">
        <v>14</v>
      </c>
      <c r="J929" s="16" t="s">
        <v>80</v>
      </c>
      <c r="K929" s="16" t="s">
        <v>81</v>
      </c>
      <c r="L929" s="16" t="s">
        <v>12</v>
      </c>
      <c r="M929" s="16" t="s">
        <v>39</v>
      </c>
      <c r="N929" s="16" t="s">
        <v>12</v>
      </c>
      <c r="O929" s="17" t="s">
        <v>33</v>
      </c>
      <c r="R929" t="str">
        <f t="shared" si="85"/>
        <v>Budaors Challenger CupGroup StageApor GyorgydeakMatyas Odnoga</v>
      </c>
      <c r="V929">
        <f t="shared" si="86"/>
        <v>1</v>
      </c>
      <c r="X929">
        <f t="shared" si="87"/>
        <v>0</v>
      </c>
      <c r="Y929">
        <f t="shared" si="84"/>
        <v>0</v>
      </c>
      <c r="AA929">
        <f t="shared" si="88"/>
        <v>0</v>
      </c>
      <c r="AB929">
        <f t="shared" si="89"/>
        <v>0</v>
      </c>
    </row>
    <row r="930" spans="1:28" x14ac:dyDescent="0.35">
      <c r="A930" s="15">
        <v>44310</v>
      </c>
      <c r="B930" s="16" t="s">
        <v>18</v>
      </c>
      <c r="C930" s="16" t="s">
        <v>114</v>
      </c>
      <c r="D930" s="16" t="s">
        <v>5</v>
      </c>
      <c r="E930" s="16" t="s">
        <v>57</v>
      </c>
      <c r="F930" s="16" t="s">
        <v>4</v>
      </c>
      <c r="G930" s="16" t="s">
        <v>52</v>
      </c>
      <c r="H930" s="16">
        <v>1</v>
      </c>
      <c r="I930" s="16">
        <v>15</v>
      </c>
      <c r="J930" s="16" t="s">
        <v>80</v>
      </c>
      <c r="K930" s="16" t="s">
        <v>81</v>
      </c>
      <c r="L930" s="16" t="s">
        <v>12</v>
      </c>
      <c r="M930" s="16">
        <v>1</v>
      </c>
      <c r="N930" s="16" t="s">
        <v>11</v>
      </c>
      <c r="O930" s="17" t="s">
        <v>34</v>
      </c>
      <c r="R930" t="str">
        <f t="shared" si="85"/>
        <v>Budaors Challenger CupGroup StageApor GyorgydeakMatyas Odnoga</v>
      </c>
      <c r="V930">
        <f t="shared" si="86"/>
        <v>0</v>
      </c>
      <c r="X930">
        <f t="shared" si="87"/>
        <v>0</v>
      </c>
      <c r="Y930">
        <f t="shared" si="84"/>
        <v>1</v>
      </c>
      <c r="AA930">
        <f t="shared" si="88"/>
        <v>0</v>
      </c>
      <c r="AB930">
        <f t="shared" si="89"/>
        <v>0</v>
      </c>
    </row>
    <row r="931" spans="1:28" x14ac:dyDescent="0.35">
      <c r="A931" s="15">
        <v>44310</v>
      </c>
      <c r="B931" s="16" t="s">
        <v>18</v>
      </c>
      <c r="C931" s="16" t="s">
        <v>114</v>
      </c>
      <c r="D931" s="16" t="s">
        <v>5</v>
      </c>
      <c r="E931" s="16" t="s">
        <v>57</v>
      </c>
      <c r="F931" s="16" t="s">
        <v>4</v>
      </c>
      <c r="G931" s="16" t="s">
        <v>52</v>
      </c>
      <c r="H931" s="16">
        <v>1</v>
      </c>
      <c r="I931" s="16">
        <v>16</v>
      </c>
      <c r="J931" s="16" t="s">
        <v>80</v>
      </c>
      <c r="K931" s="16" t="s">
        <v>81</v>
      </c>
      <c r="L931" s="16" t="s">
        <v>11</v>
      </c>
      <c r="M931" s="16">
        <v>2</v>
      </c>
      <c r="N931" s="16" t="s">
        <v>12</v>
      </c>
      <c r="O931" s="17" t="s">
        <v>33</v>
      </c>
      <c r="R931" t="str">
        <f t="shared" si="85"/>
        <v>Budaors Challenger CupGroup StageApor GyorgydeakMatyas Odnoga</v>
      </c>
      <c r="V931">
        <f t="shared" si="86"/>
        <v>0</v>
      </c>
      <c r="X931">
        <f t="shared" si="87"/>
        <v>0</v>
      </c>
      <c r="Y931">
        <f t="shared" si="84"/>
        <v>0</v>
      </c>
      <c r="AA931">
        <f t="shared" si="88"/>
        <v>0</v>
      </c>
      <c r="AB931">
        <f t="shared" si="89"/>
        <v>1</v>
      </c>
    </row>
    <row r="932" spans="1:28" x14ac:dyDescent="0.35">
      <c r="A932" s="15">
        <v>44310</v>
      </c>
      <c r="B932" s="16" t="s">
        <v>18</v>
      </c>
      <c r="C932" s="16" t="s">
        <v>114</v>
      </c>
      <c r="D932" s="16" t="s">
        <v>5</v>
      </c>
      <c r="E932" s="16" t="s">
        <v>57</v>
      </c>
      <c r="F932" s="16" t="s">
        <v>4</v>
      </c>
      <c r="G932" s="16" t="s">
        <v>52</v>
      </c>
      <c r="H932" s="16">
        <v>1</v>
      </c>
      <c r="I932" s="16">
        <v>17</v>
      </c>
      <c r="J932" s="16" t="s">
        <v>80</v>
      </c>
      <c r="K932" s="16" t="s">
        <v>81</v>
      </c>
      <c r="L932" s="16" t="s">
        <v>11</v>
      </c>
      <c r="M932" s="16">
        <v>2</v>
      </c>
      <c r="N932" s="16" t="s">
        <v>11</v>
      </c>
      <c r="O932" s="17" t="s">
        <v>33</v>
      </c>
      <c r="R932" t="str">
        <f t="shared" si="85"/>
        <v>Budaors Challenger CupGroup StageApor GyorgydeakMatyas Odnoga</v>
      </c>
      <c r="V932">
        <f t="shared" si="86"/>
        <v>1</v>
      </c>
      <c r="X932">
        <f t="shared" si="87"/>
        <v>0</v>
      </c>
      <c r="Y932">
        <f t="shared" si="84"/>
        <v>0</v>
      </c>
      <c r="AA932">
        <f t="shared" si="88"/>
        <v>1</v>
      </c>
      <c r="AB932">
        <f t="shared" si="89"/>
        <v>0</v>
      </c>
    </row>
    <row r="933" spans="1:28" x14ac:dyDescent="0.35">
      <c r="A933" s="15">
        <v>44310</v>
      </c>
      <c r="B933" s="16" t="s">
        <v>18</v>
      </c>
      <c r="C933" s="16" t="s">
        <v>114</v>
      </c>
      <c r="D933" s="16" t="s">
        <v>5</v>
      </c>
      <c r="E933" s="16" t="s">
        <v>57</v>
      </c>
      <c r="F933" s="16" t="s">
        <v>4</v>
      </c>
      <c r="G933" s="16" t="s">
        <v>52</v>
      </c>
      <c r="H933" s="16">
        <v>1</v>
      </c>
      <c r="I933" s="16">
        <v>18</v>
      </c>
      <c r="J933" s="16" t="s">
        <v>80</v>
      </c>
      <c r="K933" s="16" t="s">
        <v>81</v>
      </c>
      <c r="L933" s="16" t="s">
        <v>11</v>
      </c>
      <c r="M933" s="16" t="s">
        <v>39</v>
      </c>
      <c r="N933" s="16" t="s">
        <v>12</v>
      </c>
      <c r="O933" s="17" t="s">
        <v>33</v>
      </c>
      <c r="R933" t="str">
        <f t="shared" si="85"/>
        <v>Budaors Challenger CupGroup StageApor GyorgydeakMatyas Odnoga</v>
      </c>
      <c r="V933">
        <f t="shared" si="86"/>
        <v>0</v>
      </c>
      <c r="X933">
        <f t="shared" si="87"/>
        <v>0</v>
      </c>
      <c r="Y933">
        <f t="shared" si="84"/>
        <v>0</v>
      </c>
      <c r="AA933">
        <f t="shared" si="88"/>
        <v>0</v>
      </c>
      <c r="AB933">
        <f t="shared" si="89"/>
        <v>0</v>
      </c>
    </row>
    <row r="934" spans="1:28" x14ac:dyDescent="0.35">
      <c r="A934" s="15">
        <v>44310</v>
      </c>
      <c r="B934" s="16" t="s">
        <v>18</v>
      </c>
      <c r="C934" s="16" t="s">
        <v>114</v>
      </c>
      <c r="D934" s="16" t="s">
        <v>5</v>
      </c>
      <c r="E934" s="16" t="s">
        <v>57</v>
      </c>
      <c r="F934" s="16" t="s">
        <v>4</v>
      </c>
      <c r="G934" s="16" t="s">
        <v>52</v>
      </c>
      <c r="H934" s="16">
        <v>1</v>
      </c>
      <c r="I934" s="16">
        <v>19</v>
      </c>
      <c r="J934" s="16" t="s">
        <v>80</v>
      </c>
      <c r="K934" s="16" t="s">
        <v>81</v>
      </c>
      <c r="L934" s="16" t="s">
        <v>11</v>
      </c>
      <c r="M934" s="16">
        <v>1</v>
      </c>
      <c r="N934" s="16" t="s">
        <v>12</v>
      </c>
      <c r="O934" s="17" t="s">
        <v>33</v>
      </c>
      <c r="R934" t="str">
        <f t="shared" si="85"/>
        <v>Budaors Challenger CupGroup StageApor GyorgydeakMatyas Odnoga</v>
      </c>
      <c r="V934">
        <f t="shared" si="86"/>
        <v>0</v>
      </c>
      <c r="X934">
        <f t="shared" si="87"/>
        <v>0</v>
      </c>
      <c r="Y934">
        <f t="shared" si="84"/>
        <v>1</v>
      </c>
      <c r="AA934">
        <f t="shared" si="88"/>
        <v>0</v>
      </c>
      <c r="AB934">
        <f t="shared" si="89"/>
        <v>0</v>
      </c>
    </row>
    <row r="935" spans="1:28" x14ac:dyDescent="0.35">
      <c r="A935" s="15">
        <v>44310</v>
      </c>
      <c r="B935" s="16" t="s">
        <v>18</v>
      </c>
      <c r="C935" s="16" t="s">
        <v>114</v>
      </c>
      <c r="D935" s="16" t="s">
        <v>5</v>
      </c>
      <c r="E935" s="16" t="s">
        <v>57</v>
      </c>
      <c r="F935" s="16" t="s">
        <v>4</v>
      </c>
      <c r="G935" s="16" t="s">
        <v>52</v>
      </c>
      <c r="H935" s="16">
        <v>1</v>
      </c>
      <c r="I935" s="16">
        <v>20</v>
      </c>
      <c r="J935" s="16" t="s">
        <v>80</v>
      </c>
      <c r="K935" s="16" t="s">
        <v>81</v>
      </c>
      <c r="L935" s="16" t="s">
        <v>11</v>
      </c>
      <c r="M935" s="16">
        <v>2</v>
      </c>
      <c r="N935" s="16" t="s">
        <v>40</v>
      </c>
      <c r="O935" s="17" t="s">
        <v>40</v>
      </c>
      <c r="R935" t="str">
        <f t="shared" si="85"/>
        <v>Budaors Challenger CupGroup StageApor GyorgydeakMatyas Odnoga</v>
      </c>
      <c r="V935">
        <f t="shared" si="86"/>
        <v>0</v>
      </c>
      <c r="X935">
        <f t="shared" si="87"/>
        <v>0</v>
      </c>
      <c r="Y935">
        <f t="shared" si="84"/>
        <v>0</v>
      </c>
      <c r="AA935">
        <f t="shared" si="88"/>
        <v>0</v>
      </c>
      <c r="AB935">
        <f t="shared" si="89"/>
        <v>0</v>
      </c>
    </row>
    <row r="936" spans="1:28" x14ac:dyDescent="0.35">
      <c r="A936" s="15">
        <v>44310</v>
      </c>
      <c r="B936" s="16" t="s">
        <v>18</v>
      </c>
      <c r="C936" s="16" t="s">
        <v>114</v>
      </c>
      <c r="D936" s="16" t="s">
        <v>5</v>
      </c>
      <c r="E936" s="16" t="s">
        <v>57</v>
      </c>
      <c r="F936" s="16" t="s">
        <v>4</v>
      </c>
      <c r="G936" s="16" t="s">
        <v>52</v>
      </c>
      <c r="H936" s="16">
        <v>1</v>
      </c>
      <c r="I936" s="16">
        <v>21</v>
      </c>
      <c r="J936" s="16" t="s">
        <v>80</v>
      </c>
      <c r="K936" s="16" t="s">
        <v>81</v>
      </c>
      <c r="L936" s="16" t="s">
        <v>11</v>
      </c>
      <c r="M936" s="16">
        <v>1</v>
      </c>
      <c r="N936" s="16" t="s">
        <v>12</v>
      </c>
      <c r="O936" s="17" t="s">
        <v>33</v>
      </c>
      <c r="R936" t="str">
        <f t="shared" si="85"/>
        <v>Budaors Challenger CupGroup StageApor GyorgydeakMatyas Odnoga</v>
      </c>
      <c r="V936">
        <f t="shared" si="86"/>
        <v>0</v>
      </c>
      <c r="X936">
        <f t="shared" si="87"/>
        <v>0</v>
      </c>
      <c r="Y936">
        <f t="shared" si="84"/>
        <v>1</v>
      </c>
      <c r="AA936">
        <f t="shared" si="88"/>
        <v>0</v>
      </c>
      <c r="AB936">
        <f t="shared" si="89"/>
        <v>0</v>
      </c>
    </row>
    <row r="937" spans="1:28" x14ac:dyDescent="0.35">
      <c r="A937" s="15">
        <v>44310</v>
      </c>
      <c r="B937" s="16" t="s">
        <v>18</v>
      </c>
      <c r="C937" s="16" t="s">
        <v>114</v>
      </c>
      <c r="D937" s="16" t="s">
        <v>5</v>
      </c>
      <c r="E937" s="16" t="s">
        <v>57</v>
      </c>
      <c r="F937" s="16" t="s">
        <v>4</v>
      </c>
      <c r="G937" s="16" t="s">
        <v>52</v>
      </c>
      <c r="H937" s="16">
        <v>1</v>
      </c>
      <c r="I937" s="16">
        <v>22</v>
      </c>
      <c r="J937" s="16" t="s">
        <v>80</v>
      </c>
      <c r="K937" s="16" t="s">
        <v>81</v>
      </c>
      <c r="L937" s="16" t="s">
        <v>12</v>
      </c>
      <c r="M937" s="16">
        <v>1</v>
      </c>
      <c r="N937" s="16" t="s">
        <v>12</v>
      </c>
      <c r="O937" s="17" t="s">
        <v>33</v>
      </c>
      <c r="R937" t="str">
        <f t="shared" si="85"/>
        <v>Budaors Challenger CupGroup StageApor GyorgydeakMatyas Odnoga</v>
      </c>
      <c r="V937">
        <f t="shared" si="86"/>
        <v>1</v>
      </c>
      <c r="X937">
        <f t="shared" si="87"/>
        <v>1</v>
      </c>
      <c r="Y937">
        <f t="shared" si="84"/>
        <v>0</v>
      </c>
      <c r="AA937">
        <f t="shared" si="88"/>
        <v>0</v>
      </c>
      <c r="AB937">
        <f t="shared" si="89"/>
        <v>0</v>
      </c>
    </row>
    <row r="938" spans="1:28" x14ac:dyDescent="0.35">
      <c r="A938" s="15">
        <v>44310</v>
      </c>
      <c r="B938" s="16" t="s">
        <v>18</v>
      </c>
      <c r="C938" s="16" t="s">
        <v>114</v>
      </c>
      <c r="D938" s="16" t="s">
        <v>5</v>
      </c>
      <c r="E938" s="16" t="s">
        <v>57</v>
      </c>
      <c r="F938" s="16" t="s">
        <v>4</v>
      </c>
      <c r="G938" s="16" t="s">
        <v>52</v>
      </c>
      <c r="H938" s="16">
        <v>1</v>
      </c>
      <c r="I938" s="16">
        <v>23</v>
      </c>
      <c r="J938" s="16" t="s">
        <v>80</v>
      </c>
      <c r="K938" s="16" t="s">
        <v>81</v>
      </c>
      <c r="L938" s="16" t="s">
        <v>12</v>
      </c>
      <c r="M938" s="16">
        <v>2</v>
      </c>
      <c r="N938" s="16" t="s">
        <v>12</v>
      </c>
      <c r="O938" s="17" t="s">
        <v>35</v>
      </c>
      <c r="R938" t="str">
        <f t="shared" si="85"/>
        <v>Budaors Challenger CupGroup StageApor GyorgydeakMatyas Odnoga</v>
      </c>
      <c r="V938">
        <f t="shared" si="86"/>
        <v>1</v>
      </c>
      <c r="X938">
        <f t="shared" si="87"/>
        <v>0</v>
      </c>
      <c r="Y938">
        <f t="shared" si="84"/>
        <v>0</v>
      </c>
      <c r="AA938">
        <f t="shared" si="88"/>
        <v>1</v>
      </c>
      <c r="AB938">
        <f t="shared" si="89"/>
        <v>0</v>
      </c>
    </row>
    <row r="939" spans="1:28" x14ac:dyDescent="0.35">
      <c r="A939" s="15">
        <v>44310</v>
      </c>
      <c r="B939" s="16" t="s">
        <v>18</v>
      </c>
      <c r="C939" s="16" t="s">
        <v>114</v>
      </c>
      <c r="D939" s="16" t="s">
        <v>5</v>
      </c>
      <c r="E939" s="16" t="s">
        <v>57</v>
      </c>
      <c r="F939" s="16" t="s">
        <v>4</v>
      </c>
      <c r="G939" s="16" t="s">
        <v>52</v>
      </c>
      <c r="H939" s="16">
        <v>1</v>
      </c>
      <c r="I939" s="16">
        <v>24</v>
      </c>
      <c r="J939" s="16" t="s">
        <v>80</v>
      </c>
      <c r="K939" s="16" t="s">
        <v>81</v>
      </c>
      <c r="L939" s="16" t="s">
        <v>12</v>
      </c>
      <c r="M939" s="16">
        <v>1</v>
      </c>
      <c r="N939" s="16" t="s">
        <v>40</v>
      </c>
      <c r="O939" s="17" t="s">
        <v>40</v>
      </c>
      <c r="R939" t="str">
        <f t="shared" si="85"/>
        <v>Budaors Challenger CupGroup StageApor GyorgydeakMatyas Odnoga</v>
      </c>
      <c r="V939">
        <f t="shared" si="86"/>
        <v>0</v>
      </c>
      <c r="X939">
        <f t="shared" si="87"/>
        <v>0</v>
      </c>
      <c r="Y939">
        <f t="shared" si="84"/>
        <v>0</v>
      </c>
      <c r="AA939">
        <f t="shared" si="88"/>
        <v>0</v>
      </c>
      <c r="AB939">
        <f t="shared" si="89"/>
        <v>0</v>
      </c>
    </row>
    <row r="940" spans="1:28" x14ac:dyDescent="0.35">
      <c r="A940" s="15">
        <v>44310</v>
      </c>
      <c r="B940" s="16" t="s">
        <v>18</v>
      </c>
      <c r="C940" s="16" t="s">
        <v>114</v>
      </c>
      <c r="D940" s="16" t="s">
        <v>5</v>
      </c>
      <c r="E940" s="16" t="s">
        <v>57</v>
      </c>
      <c r="F940" s="16" t="s">
        <v>4</v>
      </c>
      <c r="G940" s="16" t="s">
        <v>52</v>
      </c>
      <c r="H940" s="16">
        <v>1</v>
      </c>
      <c r="I940" s="16">
        <v>25</v>
      </c>
      <c r="J940" s="16" t="s">
        <v>80</v>
      </c>
      <c r="K940" s="16" t="s">
        <v>81</v>
      </c>
      <c r="L940" s="16" t="s">
        <v>11</v>
      </c>
      <c r="M940" s="16">
        <v>1</v>
      </c>
      <c r="N940" s="16" t="s">
        <v>12</v>
      </c>
      <c r="O940" s="17" t="s">
        <v>35</v>
      </c>
      <c r="R940" t="str">
        <f t="shared" si="85"/>
        <v>Budaors Challenger CupGroup StageApor GyorgydeakMatyas Odnoga</v>
      </c>
      <c r="V940">
        <f t="shared" si="86"/>
        <v>0</v>
      </c>
      <c r="X940">
        <f t="shared" si="87"/>
        <v>0</v>
      </c>
      <c r="Y940">
        <f t="shared" si="84"/>
        <v>1</v>
      </c>
      <c r="AA940">
        <f t="shared" si="88"/>
        <v>0</v>
      </c>
      <c r="AB940">
        <f t="shared" si="89"/>
        <v>0</v>
      </c>
    </row>
    <row r="941" spans="1:28" x14ac:dyDescent="0.35">
      <c r="A941" s="15">
        <v>44310</v>
      </c>
      <c r="B941" s="16" t="s">
        <v>18</v>
      </c>
      <c r="C941" s="16" t="s">
        <v>114</v>
      </c>
      <c r="D941" s="16" t="s">
        <v>5</v>
      </c>
      <c r="E941" s="16" t="s">
        <v>57</v>
      </c>
      <c r="F941" s="16" t="s">
        <v>4</v>
      </c>
      <c r="G941" s="16" t="s">
        <v>52</v>
      </c>
      <c r="H941" s="16">
        <v>1</v>
      </c>
      <c r="I941" s="16">
        <v>26</v>
      </c>
      <c r="J941" s="16" t="s">
        <v>80</v>
      </c>
      <c r="K941" s="16" t="s">
        <v>81</v>
      </c>
      <c r="L941" s="16" t="s">
        <v>11</v>
      </c>
      <c r="M941" s="16">
        <v>2</v>
      </c>
      <c r="N941" s="16" t="s">
        <v>11</v>
      </c>
      <c r="O941" s="17" t="s">
        <v>33</v>
      </c>
      <c r="R941" t="str">
        <f t="shared" si="85"/>
        <v>Budaors Challenger CupGroup StageApor GyorgydeakMatyas Odnoga</v>
      </c>
      <c r="V941">
        <f t="shared" si="86"/>
        <v>1</v>
      </c>
      <c r="X941">
        <f t="shared" si="87"/>
        <v>0</v>
      </c>
      <c r="Y941">
        <f t="shared" si="84"/>
        <v>0</v>
      </c>
      <c r="AA941">
        <f t="shared" si="88"/>
        <v>1</v>
      </c>
      <c r="AB941">
        <f t="shared" si="89"/>
        <v>0</v>
      </c>
    </row>
    <row r="942" spans="1:28" x14ac:dyDescent="0.35">
      <c r="A942" s="15">
        <v>44310</v>
      </c>
      <c r="B942" s="16" t="s">
        <v>18</v>
      </c>
      <c r="C942" s="16" t="s">
        <v>114</v>
      </c>
      <c r="D942" s="16" t="s">
        <v>5</v>
      </c>
      <c r="E942" s="16" t="s">
        <v>57</v>
      </c>
      <c r="F942" s="16" t="s">
        <v>4</v>
      </c>
      <c r="G942" s="16" t="s">
        <v>52</v>
      </c>
      <c r="H942" s="16">
        <v>1</v>
      </c>
      <c r="I942" s="16">
        <v>27</v>
      </c>
      <c r="J942" s="16" t="s">
        <v>80</v>
      </c>
      <c r="K942" s="16" t="s">
        <v>81</v>
      </c>
      <c r="L942" s="16" t="s">
        <v>11</v>
      </c>
      <c r="M942" s="16">
        <v>2</v>
      </c>
      <c r="N942" s="16" t="s">
        <v>40</v>
      </c>
      <c r="O942" s="17" t="s">
        <v>40</v>
      </c>
      <c r="R942" t="str">
        <f t="shared" si="85"/>
        <v>Budaors Challenger CupGroup StageApor GyorgydeakMatyas Odnoga</v>
      </c>
      <c r="V942">
        <f t="shared" si="86"/>
        <v>0</v>
      </c>
      <c r="X942">
        <f t="shared" si="87"/>
        <v>0</v>
      </c>
      <c r="Y942">
        <f t="shared" si="84"/>
        <v>0</v>
      </c>
      <c r="AA942">
        <f t="shared" si="88"/>
        <v>0</v>
      </c>
      <c r="AB942">
        <f t="shared" si="89"/>
        <v>0</v>
      </c>
    </row>
    <row r="943" spans="1:28" x14ac:dyDescent="0.35">
      <c r="A943" s="15">
        <v>44310</v>
      </c>
      <c r="B943" s="16" t="s">
        <v>18</v>
      </c>
      <c r="C943" s="16" t="s">
        <v>114</v>
      </c>
      <c r="D943" s="16" t="s">
        <v>5</v>
      </c>
      <c r="E943" s="16" t="s">
        <v>57</v>
      </c>
      <c r="F943" s="16" t="s">
        <v>4</v>
      </c>
      <c r="G943" s="16" t="s">
        <v>52</v>
      </c>
      <c r="H943" s="16">
        <v>1</v>
      </c>
      <c r="I943" s="16">
        <v>28</v>
      </c>
      <c r="J943" s="16" t="s">
        <v>80</v>
      </c>
      <c r="K943" s="16" t="s">
        <v>81</v>
      </c>
      <c r="L943" s="16" t="s">
        <v>11</v>
      </c>
      <c r="M943" s="16">
        <v>1</v>
      </c>
      <c r="N943" s="16" t="s">
        <v>12</v>
      </c>
      <c r="O943" s="17" t="s">
        <v>34</v>
      </c>
      <c r="R943" t="str">
        <f t="shared" si="85"/>
        <v>Budaors Challenger CupGroup StageApor GyorgydeakMatyas Odnoga</v>
      </c>
      <c r="V943">
        <f t="shared" si="86"/>
        <v>0</v>
      </c>
      <c r="X943">
        <f t="shared" si="87"/>
        <v>0</v>
      </c>
      <c r="Y943">
        <f t="shared" si="84"/>
        <v>1</v>
      </c>
      <c r="AA943">
        <f t="shared" si="88"/>
        <v>0</v>
      </c>
      <c r="AB943">
        <f t="shared" si="89"/>
        <v>0</v>
      </c>
    </row>
    <row r="944" spans="1:28" x14ac:dyDescent="0.35">
      <c r="A944" s="15">
        <v>44310</v>
      </c>
      <c r="B944" s="16" t="s">
        <v>18</v>
      </c>
      <c r="C944" s="16" t="s">
        <v>114</v>
      </c>
      <c r="D944" s="16" t="s">
        <v>5</v>
      </c>
      <c r="E944" s="16" t="s">
        <v>57</v>
      </c>
      <c r="F944" s="16" t="s">
        <v>4</v>
      </c>
      <c r="G944" s="16" t="s">
        <v>52</v>
      </c>
      <c r="H944" s="16">
        <v>1</v>
      </c>
      <c r="I944" s="16">
        <v>29</v>
      </c>
      <c r="J944" s="16" t="s">
        <v>80</v>
      </c>
      <c r="K944" s="16" t="s">
        <v>81</v>
      </c>
      <c r="L944" s="16" t="s">
        <v>11</v>
      </c>
      <c r="M944" s="16">
        <v>2</v>
      </c>
      <c r="N944" s="16" t="s">
        <v>40</v>
      </c>
      <c r="O944" s="17" t="s">
        <v>40</v>
      </c>
      <c r="R944" t="str">
        <f t="shared" si="85"/>
        <v>Budaors Challenger CupGroup StageApor GyorgydeakMatyas Odnoga</v>
      </c>
      <c r="V944">
        <f t="shared" si="86"/>
        <v>0</v>
      </c>
      <c r="X944">
        <f t="shared" si="87"/>
        <v>0</v>
      </c>
      <c r="Y944">
        <f t="shared" si="84"/>
        <v>0</v>
      </c>
      <c r="AA944">
        <f t="shared" si="88"/>
        <v>0</v>
      </c>
      <c r="AB944">
        <f t="shared" si="89"/>
        <v>0</v>
      </c>
    </row>
    <row r="945" spans="1:28" x14ac:dyDescent="0.35">
      <c r="A945" s="15">
        <v>44310</v>
      </c>
      <c r="B945" s="16" t="s">
        <v>18</v>
      </c>
      <c r="C945" s="16" t="s">
        <v>114</v>
      </c>
      <c r="D945" s="16" t="s">
        <v>5</v>
      </c>
      <c r="E945" s="16" t="s">
        <v>57</v>
      </c>
      <c r="F945" s="16" t="s">
        <v>4</v>
      </c>
      <c r="G945" s="16" t="s">
        <v>52</v>
      </c>
      <c r="H945" s="16">
        <v>1</v>
      </c>
      <c r="I945" s="16">
        <v>30</v>
      </c>
      <c r="J945" s="16" t="s">
        <v>80</v>
      </c>
      <c r="K945" s="16" t="s">
        <v>81</v>
      </c>
      <c r="L945" s="16" t="s">
        <v>11</v>
      </c>
      <c r="M945" s="16">
        <v>1</v>
      </c>
      <c r="N945" s="16" t="s">
        <v>11</v>
      </c>
      <c r="O945" s="17" t="s">
        <v>35</v>
      </c>
      <c r="R945" t="str">
        <f t="shared" si="85"/>
        <v>Budaors Challenger CupGroup StageApor GyorgydeakMatyas Odnoga</v>
      </c>
      <c r="V945">
        <f t="shared" si="86"/>
        <v>1</v>
      </c>
      <c r="X945">
        <f t="shared" si="87"/>
        <v>1</v>
      </c>
      <c r="Y945">
        <f t="shared" si="84"/>
        <v>0</v>
      </c>
      <c r="AA945">
        <f t="shared" si="88"/>
        <v>0</v>
      </c>
      <c r="AB945">
        <f t="shared" si="89"/>
        <v>0</v>
      </c>
    </row>
    <row r="946" spans="1:28" x14ac:dyDescent="0.35">
      <c r="A946" s="15">
        <v>44310</v>
      </c>
      <c r="B946" s="16" t="s">
        <v>18</v>
      </c>
      <c r="C946" s="16" t="s">
        <v>114</v>
      </c>
      <c r="D946" s="16" t="s">
        <v>5</v>
      </c>
      <c r="E946" s="16" t="s">
        <v>57</v>
      </c>
      <c r="F946" s="16" t="s">
        <v>4</v>
      </c>
      <c r="G946" s="16" t="s">
        <v>52</v>
      </c>
      <c r="H946" s="16">
        <v>1</v>
      </c>
      <c r="I946" s="16">
        <v>31</v>
      </c>
      <c r="J946" s="16" t="s">
        <v>80</v>
      </c>
      <c r="K946" s="16" t="s">
        <v>81</v>
      </c>
      <c r="L946" s="16" t="s">
        <v>11</v>
      </c>
      <c r="M946" s="16">
        <v>2</v>
      </c>
      <c r="N946" s="16" t="s">
        <v>40</v>
      </c>
      <c r="O946" s="17" t="s">
        <v>40</v>
      </c>
      <c r="R946" t="str">
        <f t="shared" si="85"/>
        <v>Budaors Challenger CupGroup StageApor GyorgydeakMatyas Odnoga</v>
      </c>
      <c r="V946">
        <f t="shared" si="86"/>
        <v>0</v>
      </c>
      <c r="X946">
        <f t="shared" si="87"/>
        <v>0</v>
      </c>
      <c r="Y946">
        <f t="shared" si="84"/>
        <v>0</v>
      </c>
      <c r="AA946">
        <f t="shared" si="88"/>
        <v>0</v>
      </c>
      <c r="AB946">
        <f t="shared" si="89"/>
        <v>0</v>
      </c>
    </row>
    <row r="947" spans="1:28" x14ac:dyDescent="0.35">
      <c r="A947" s="15">
        <v>44310</v>
      </c>
      <c r="B947" s="16" t="s">
        <v>18</v>
      </c>
      <c r="C947" s="16" t="s">
        <v>114</v>
      </c>
      <c r="D947" s="16" t="s">
        <v>5</v>
      </c>
      <c r="E947" s="16" t="s">
        <v>57</v>
      </c>
      <c r="F947" s="16" t="s">
        <v>4</v>
      </c>
      <c r="G947" s="16" t="s">
        <v>52</v>
      </c>
      <c r="H947" s="16">
        <v>1</v>
      </c>
      <c r="I947" s="16">
        <v>32</v>
      </c>
      <c r="J947" s="16" t="s">
        <v>80</v>
      </c>
      <c r="K947" s="16" t="s">
        <v>81</v>
      </c>
      <c r="L947" s="16" t="s">
        <v>11</v>
      </c>
      <c r="M947" s="16">
        <v>1</v>
      </c>
      <c r="N947" s="16" t="s">
        <v>11</v>
      </c>
      <c r="O947" s="17" t="s">
        <v>33</v>
      </c>
      <c r="R947" t="str">
        <f t="shared" si="85"/>
        <v>Budaors Challenger CupGroup StageApor GyorgydeakMatyas Odnoga</v>
      </c>
      <c r="V947">
        <f t="shared" si="86"/>
        <v>1</v>
      </c>
      <c r="X947">
        <f t="shared" si="87"/>
        <v>1</v>
      </c>
      <c r="Y947">
        <f t="shared" si="84"/>
        <v>0</v>
      </c>
      <c r="AA947">
        <f t="shared" si="88"/>
        <v>0</v>
      </c>
      <c r="AB947">
        <f t="shared" si="89"/>
        <v>0</v>
      </c>
    </row>
    <row r="948" spans="1:28" x14ac:dyDescent="0.35">
      <c r="A948" s="15">
        <v>44310</v>
      </c>
      <c r="B948" s="16" t="s">
        <v>18</v>
      </c>
      <c r="C948" s="16" t="s">
        <v>114</v>
      </c>
      <c r="D948" s="16" t="s">
        <v>5</v>
      </c>
      <c r="E948" s="16" t="s">
        <v>57</v>
      </c>
      <c r="F948" s="16" t="s">
        <v>4</v>
      </c>
      <c r="G948" s="16" t="s">
        <v>52</v>
      </c>
      <c r="H948" s="16">
        <v>1</v>
      </c>
      <c r="I948" s="16">
        <v>33</v>
      </c>
      <c r="J948" s="16" t="s">
        <v>80</v>
      </c>
      <c r="K948" s="16" t="s">
        <v>81</v>
      </c>
      <c r="L948" s="16" t="s">
        <v>12</v>
      </c>
      <c r="M948" s="16">
        <v>1</v>
      </c>
      <c r="N948" s="16" t="s">
        <v>11</v>
      </c>
      <c r="O948" s="17" t="s">
        <v>35</v>
      </c>
      <c r="R948" t="str">
        <f t="shared" si="85"/>
        <v>Budaors Challenger CupGroup StageApor GyorgydeakMatyas Odnoga</v>
      </c>
      <c r="V948">
        <f t="shared" si="86"/>
        <v>0</v>
      </c>
      <c r="X948">
        <f t="shared" si="87"/>
        <v>0</v>
      </c>
      <c r="Y948">
        <f t="shared" si="84"/>
        <v>1</v>
      </c>
      <c r="AA948">
        <f t="shared" si="88"/>
        <v>0</v>
      </c>
      <c r="AB948">
        <f t="shared" si="89"/>
        <v>0</v>
      </c>
    </row>
    <row r="949" spans="1:28" x14ac:dyDescent="0.35">
      <c r="A949" s="15">
        <v>44310</v>
      </c>
      <c r="B949" s="16" t="s">
        <v>18</v>
      </c>
      <c r="C949" s="16" t="s">
        <v>114</v>
      </c>
      <c r="D949" s="16" t="s">
        <v>5</v>
      </c>
      <c r="E949" s="16" t="s">
        <v>57</v>
      </c>
      <c r="F949" s="16" t="s">
        <v>4</v>
      </c>
      <c r="G949" s="16" t="s">
        <v>52</v>
      </c>
      <c r="H949" s="16">
        <v>1</v>
      </c>
      <c r="I949" s="16">
        <v>34</v>
      </c>
      <c r="J949" s="16" t="s">
        <v>80</v>
      </c>
      <c r="K949" s="16" t="s">
        <v>81</v>
      </c>
      <c r="L949" s="16" t="s">
        <v>12</v>
      </c>
      <c r="M949" s="16">
        <v>2</v>
      </c>
      <c r="N949" s="16" t="s">
        <v>12</v>
      </c>
      <c r="O949" s="17" t="s">
        <v>33</v>
      </c>
      <c r="R949" t="str">
        <f t="shared" si="85"/>
        <v>Budaors Challenger CupGroup StageApor GyorgydeakMatyas Odnoga</v>
      </c>
      <c r="V949">
        <f t="shared" si="86"/>
        <v>1</v>
      </c>
      <c r="X949">
        <f t="shared" si="87"/>
        <v>0</v>
      </c>
      <c r="Y949">
        <f t="shared" si="84"/>
        <v>0</v>
      </c>
      <c r="AA949">
        <f t="shared" si="88"/>
        <v>1</v>
      </c>
      <c r="AB949">
        <f t="shared" si="89"/>
        <v>0</v>
      </c>
    </row>
    <row r="950" spans="1:28" x14ac:dyDescent="0.35">
      <c r="A950" s="15">
        <v>44310</v>
      </c>
      <c r="B950" s="16" t="s">
        <v>18</v>
      </c>
      <c r="C950" s="16" t="s">
        <v>114</v>
      </c>
      <c r="D950" s="16" t="s">
        <v>5</v>
      </c>
      <c r="E950" s="16" t="s">
        <v>57</v>
      </c>
      <c r="F950" s="16" t="s">
        <v>4</v>
      </c>
      <c r="G950" s="16" t="s">
        <v>52</v>
      </c>
      <c r="H950" s="16">
        <v>1</v>
      </c>
      <c r="I950" s="16">
        <v>35</v>
      </c>
      <c r="J950" s="16" t="s">
        <v>80</v>
      </c>
      <c r="K950" s="16" t="s">
        <v>81</v>
      </c>
      <c r="L950" s="16" t="s">
        <v>12</v>
      </c>
      <c r="M950" s="16">
        <v>1</v>
      </c>
      <c r="N950" s="16" t="s">
        <v>11</v>
      </c>
      <c r="O950" s="17" t="s">
        <v>35</v>
      </c>
      <c r="R950" t="str">
        <f t="shared" si="85"/>
        <v>Budaors Challenger CupGroup StageApor GyorgydeakMatyas Odnoga</v>
      </c>
      <c r="V950">
        <f t="shared" si="86"/>
        <v>0</v>
      </c>
      <c r="X950">
        <f t="shared" si="87"/>
        <v>0</v>
      </c>
      <c r="Y950">
        <f t="shared" si="84"/>
        <v>1</v>
      </c>
      <c r="AA950">
        <f t="shared" si="88"/>
        <v>0</v>
      </c>
      <c r="AB950">
        <f t="shared" si="89"/>
        <v>0</v>
      </c>
    </row>
    <row r="951" spans="1:28" x14ac:dyDescent="0.35">
      <c r="A951" s="15">
        <v>44310</v>
      </c>
      <c r="B951" s="16" t="s">
        <v>18</v>
      </c>
      <c r="C951" s="16" t="s">
        <v>114</v>
      </c>
      <c r="D951" s="16" t="s">
        <v>5</v>
      </c>
      <c r="E951" s="16" t="s">
        <v>57</v>
      </c>
      <c r="F951" s="16" t="s">
        <v>4</v>
      </c>
      <c r="G951" s="16" t="s">
        <v>52</v>
      </c>
      <c r="H951" s="16">
        <v>1</v>
      </c>
      <c r="I951" s="16">
        <v>36</v>
      </c>
      <c r="J951" s="16" t="s">
        <v>80</v>
      </c>
      <c r="K951" s="16" t="s">
        <v>81</v>
      </c>
      <c r="L951" s="16" t="s">
        <v>12</v>
      </c>
      <c r="M951" s="16" t="s">
        <v>39</v>
      </c>
      <c r="N951" s="16" t="s">
        <v>11</v>
      </c>
      <c r="O951" s="17" t="s">
        <v>33</v>
      </c>
      <c r="R951" t="str">
        <f t="shared" si="85"/>
        <v>Budaors Challenger CupGroup StageApor GyorgydeakMatyas Odnoga</v>
      </c>
      <c r="V951">
        <f t="shared" si="86"/>
        <v>0</v>
      </c>
      <c r="X951">
        <f t="shared" si="87"/>
        <v>0</v>
      </c>
      <c r="Y951">
        <f t="shared" si="84"/>
        <v>0</v>
      </c>
      <c r="AA951">
        <f t="shared" si="88"/>
        <v>0</v>
      </c>
      <c r="AB951">
        <f t="shared" si="89"/>
        <v>0</v>
      </c>
    </row>
    <row r="952" spans="1:28" x14ac:dyDescent="0.35">
      <c r="A952" s="15">
        <v>44310</v>
      </c>
      <c r="B952" s="16" t="s">
        <v>18</v>
      </c>
      <c r="C952" s="16" t="s">
        <v>114</v>
      </c>
      <c r="D952" s="16" t="s">
        <v>5</v>
      </c>
      <c r="E952" s="16" t="s">
        <v>57</v>
      </c>
      <c r="F952" s="16" t="s">
        <v>4</v>
      </c>
      <c r="G952" s="16" t="s">
        <v>52</v>
      </c>
      <c r="H952" s="16">
        <v>1</v>
      </c>
      <c r="I952" s="16">
        <v>37</v>
      </c>
      <c r="J952" s="16" t="s">
        <v>80</v>
      </c>
      <c r="K952" s="16" t="s">
        <v>81</v>
      </c>
      <c r="L952" s="16" t="s">
        <v>11</v>
      </c>
      <c r="M952" s="16">
        <v>2</v>
      </c>
      <c r="N952" s="16" t="s">
        <v>11</v>
      </c>
      <c r="O952" s="17" t="s">
        <v>33</v>
      </c>
      <c r="R952" t="str">
        <f t="shared" si="85"/>
        <v>Budaors Challenger CupGroup StageApor GyorgydeakMatyas Odnoga</v>
      </c>
      <c r="V952">
        <f t="shared" si="86"/>
        <v>1</v>
      </c>
      <c r="X952">
        <f t="shared" si="87"/>
        <v>0</v>
      </c>
      <c r="Y952">
        <f t="shared" si="84"/>
        <v>0</v>
      </c>
      <c r="AA952">
        <f t="shared" si="88"/>
        <v>1</v>
      </c>
      <c r="AB952">
        <f t="shared" si="89"/>
        <v>0</v>
      </c>
    </row>
    <row r="953" spans="1:28" x14ac:dyDescent="0.35">
      <c r="A953" s="15">
        <v>44310</v>
      </c>
      <c r="B953" s="16" t="s">
        <v>18</v>
      </c>
      <c r="C953" s="16" t="s">
        <v>114</v>
      </c>
      <c r="D953" s="16" t="s">
        <v>5</v>
      </c>
      <c r="E953" s="16" t="s">
        <v>57</v>
      </c>
      <c r="F953" s="16" t="s">
        <v>4</v>
      </c>
      <c r="G953" s="16" t="s">
        <v>52</v>
      </c>
      <c r="H953" s="16">
        <v>1</v>
      </c>
      <c r="I953" s="16">
        <v>38</v>
      </c>
      <c r="J953" s="16" t="s">
        <v>80</v>
      </c>
      <c r="K953" s="16" t="s">
        <v>81</v>
      </c>
      <c r="L953" s="16" t="s">
        <v>11</v>
      </c>
      <c r="M953" s="16">
        <v>1</v>
      </c>
      <c r="N953" s="16" t="s">
        <v>12</v>
      </c>
      <c r="O953" s="17" t="s">
        <v>35</v>
      </c>
      <c r="R953" t="str">
        <f t="shared" si="85"/>
        <v>Budaors Challenger CupGroup StageApor GyorgydeakMatyas Odnoga</v>
      </c>
      <c r="V953">
        <f t="shared" si="86"/>
        <v>0</v>
      </c>
      <c r="X953">
        <f t="shared" si="87"/>
        <v>0</v>
      </c>
      <c r="Y953">
        <f t="shared" si="84"/>
        <v>1</v>
      </c>
      <c r="AA953">
        <f t="shared" si="88"/>
        <v>0</v>
      </c>
      <c r="AB953">
        <f t="shared" si="89"/>
        <v>0</v>
      </c>
    </row>
    <row r="954" spans="1:28" x14ac:dyDescent="0.35">
      <c r="A954" s="15">
        <v>44310</v>
      </c>
      <c r="B954" s="16" t="s">
        <v>18</v>
      </c>
      <c r="C954" s="16" t="s">
        <v>114</v>
      </c>
      <c r="D954" s="16" t="s">
        <v>5</v>
      </c>
      <c r="E954" s="16" t="s">
        <v>57</v>
      </c>
      <c r="F954" s="16" t="s">
        <v>4</v>
      </c>
      <c r="G954" s="16" t="s">
        <v>52</v>
      </c>
      <c r="H954" s="16">
        <v>1</v>
      </c>
      <c r="I954" s="16">
        <v>39</v>
      </c>
      <c r="J954" s="16" t="s">
        <v>80</v>
      </c>
      <c r="K954" s="16" t="s">
        <v>81</v>
      </c>
      <c r="L954" s="16" t="s">
        <v>11</v>
      </c>
      <c r="M954" s="16">
        <v>2</v>
      </c>
      <c r="N954" s="16" t="s">
        <v>11</v>
      </c>
      <c r="O954" s="17" t="s">
        <v>33</v>
      </c>
      <c r="R954" t="str">
        <f t="shared" si="85"/>
        <v>Budaors Challenger CupGroup StageApor GyorgydeakMatyas Odnoga</v>
      </c>
      <c r="V954">
        <f t="shared" si="86"/>
        <v>1</v>
      </c>
      <c r="X954">
        <f t="shared" si="87"/>
        <v>0</v>
      </c>
      <c r="Y954">
        <f t="shared" si="84"/>
        <v>0</v>
      </c>
      <c r="AA954">
        <f t="shared" si="88"/>
        <v>1</v>
      </c>
      <c r="AB954">
        <f t="shared" si="89"/>
        <v>0</v>
      </c>
    </row>
    <row r="955" spans="1:28" x14ac:dyDescent="0.35">
      <c r="A955" s="15">
        <v>44310</v>
      </c>
      <c r="B955" s="16" t="s">
        <v>18</v>
      </c>
      <c r="C955" s="16" t="s">
        <v>114</v>
      </c>
      <c r="D955" s="16" t="s">
        <v>5</v>
      </c>
      <c r="E955" s="16" t="s">
        <v>57</v>
      </c>
      <c r="F955" s="16" t="s">
        <v>4</v>
      </c>
      <c r="G955" s="16" t="s">
        <v>52</v>
      </c>
      <c r="H955" s="16">
        <v>1</v>
      </c>
      <c r="I955" s="16">
        <v>40</v>
      </c>
      <c r="J955" s="16" t="s">
        <v>80</v>
      </c>
      <c r="K955" s="16" t="s">
        <v>81</v>
      </c>
      <c r="L955" s="16" t="s">
        <v>11</v>
      </c>
      <c r="M955" s="16" t="s">
        <v>39</v>
      </c>
      <c r="N955" s="16" t="s">
        <v>12</v>
      </c>
      <c r="O955" s="17" t="s">
        <v>33</v>
      </c>
      <c r="R955" t="str">
        <f t="shared" si="85"/>
        <v>Budaors Challenger CupGroup StageApor GyorgydeakMatyas Odnoga</v>
      </c>
      <c r="V955">
        <f t="shared" si="86"/>
        <v>0</v>
      </c>
      <c r="X955">
        <f t="shared" si="87"/>
        <v>0</v>
      </c>
      <c r="Y955">
        <f t="shared" si="84"/>
        <v>0</v>
      </c>
      <c r="AA955">
        <f t="shared" si="88"/>
        <v>0</v>
      </c>
      <c r="AB955">
        <f t="shared" si="89"/>
        <v>0</v>
      </c>
    </row>
    <row r="956" spans="1:28" x14ac:dyDescent="0.35">
      <c r="A956" s="15">
        <v>44310</v>
      </c>
      <c r="B956" s="16" t="s">
        <v>18</v>
      </c>
      <c r="C956" s="16" t="s">
        <v>114</v>
      </c>
      <c r="D956" s="16" t="s">
        <v>5</v>
      </c>
      <c r="E956" s="16" t="s">
        <v>57</v>
      </c>
      <c r="F956" s="16" t="s">
        <v>4</v>
      </c>
      <c r="G956" s="16" t="s">
        <v>52</v>
      </c>
      <c r="H956" s="16">
        <v>1</v>
      </c>
      <c r="I956" s="16">
        <v>41</v>
      </c>
      <c r="J956" s="16" t="s">
        <v>80</v>
      </c>
      <c r="K956" s="16" t="s">
        <v>81</v>
      </c>
      <c r="L956" s="16" t="s">
        <v>12</v>
      </c>
      <c r="M956" s="16">
        <v>2</v>
      </c>
      <c r="N956" s="16" t="s">
        <v>11</v>
      </c>
      <c r="O956" s="17" t="s">
        <v>35</v>
      </c>
      <c r="R956" t="str">
        <f t="shared" si="85"/>
        <v>Budaors Challenger CupGroup StageApor GyorgydeakMatyas Odnoga</v>
      </c>
      <c r="V956">
        <f t="shared" si="86"/>
        <v>0</v>
      </c>
      <c r="X956">
        <f t="shared" si="87"/>
        <v>0</v>
      </c>
      <c r="Y956">
        <f t="shared" si="84"/>
        <v>0</v>
      </c>
      <c r="AA956">
        <f t="shared" si="88"/>
        <v>0</v>
      </c>
      <c r="AB956">
        <f t="shared" si="89"/>
        <v>1</v>
      </c>
    </row>
    <row r="957" spans="1:28" x14ac:dyDescent="0.35">
      <c r="A957" s="15">
        <v>44310</v>
      </c>
      <c r="B957" s="16" t="s">
        <v>18</v>
      </c>
      <c r="C957" s="16" t="s">
        <v>114</v>
      </c>
      <c r="D957" s="16" t="s">
        <v>5</v>
      </c>
      <c r="E957" s="16" t="s">
        <v>57</v>
      </c>
      <c r="F957" s="16" t="s">
        <v>4</v>
      </c>
      <c r="G957" s="16" t="s">
        <v>52</v>
      </c>
      <c r="H957" s="16">
        <v>1</v>
      </c>
      <c r="I957" s="16">
        <v>42</v>
      </c>
      <c r="J957" s="16" t="s">
        <v>80</v>
      </c>
      <c r="K957" s="16" t="s">
        <v>81</v>
      </c>
      <c r="L957" s="16" t="s">
        <v>12</v>
      </c>
      <c r="M957" s="16">
        <v>2</v>
      </c>
      <c r="N957" s="16" t="s">
        <v>12</v>
      </c>
      <c r="O957" s="17" t="s">
        <v>33</v>
      </c>
      <c r="R957" t="str">
        <f t="shared" si="85"/>
        <v>Budaors Challenger CupGroup StageApor GyorgydeakMatyas Odnoga</v>
      </c>
      <c r="V957">
        <f t="shared" si="86"/>
        <v>1</v>
      </c>
      <c r="X957">
        <f t="shared" si="87"/>
        <v>0</v>
      </c>
      <c r="Y957">
        <f t="shared" si="84"/>
        <v>0</v>
      </c>
      <c r="AA957">
        <f t="shared" si="88"/>
        <v>1</v>
      </c>
      <c r="AB957">
        <f t="shared" si="89"/>
        <v>0</v>
      </c>
    </row>
    <row r="958" spans="1:28" x14ac:dyDescent="0.35">
      <c r="A958" s="15">
        <v>44310</v>
      </c>
      <c r="B958" s="16" t="s">
        <v>18</v>
      </c>
      <c r="C958" s="16" t="s">
        <v>114</v>
      </c>
      <c r="D958" s="16" t="s">
        <v>5</v>
      </c>
      <c r="E958" s="16" t="s">
        <v>57</v>
      </c>
      <c r="F958" s="16" t="s">
        <v>4</v>
      </c>
      <c r="G958" s="16" t="s">
        <v>52</v>
      </c>
      <c r="H958" s="16">
        <v>1</v>
      </c>
      <c r="I958" s="16">
        <v>43</v>
      </c>
      <c r="J958" s="16" t="s">
        <v>80</v>
      </c>
      <c r="K958" s="16" t="s">
        <v>81</v>
      </c>
      <c r="L958" s="16" t="s">
        <v>12</v>
      </c>
      <c r="M958" s="16">
        <v>2</v>
      </c>
      <c r="N958" s="16" t="s">
        <v>11</v>
      </c>
      <c r="O958" s="17" t="s">
        <v>34</v>
      </c>
      <c r="R958" t="str">
        <f t="shared" si="85"/>
        <v>Budaors Challenger CupGroup StageApor GyorgydeakMatyas Odnoga</v>
      </c>
      <c r="V958">
        <f t="shared" si="86"/>
        <v>0</v>
      </c>
      <c r="X958">
        <f t="shared" si="87"/>
        <v>0</v>
      </c>
      <c r="Y958">
        <f t="shared" si="84"/>
        <v>0</v>
      </c>
      <c r="AA958">
        <f t="shared" si="88"/>
        <v>0</v>
      </c>
      <c r="AB958">
        <f t="shared" si="89"/>
        <v>1</v>
      </c>
    </row>
    <row r="959" spans="1:28" x14ac:dyDescent="0.35">
      <c r="A959" s="15">
        <v>44310</v>
      </c>
      <c r="B959" s="16" t="s">
        <v>18</v>
      </c>
      <c r="C959" s="16" t="s">
        <v>114</v>
      </c>
      <c r="D959" s="16" t="s">
        <v>5</v>
      </c>
      <c r="E959" s="16" t="s">
        <v>57</v>
      </c>
      <c r="F959" s="16" t="s">
        <v>4</v>
      </c>
      <c r="G959" s="16" t="s">
        <v>52</v>
      </c>
      <c r="H959" s="16">
        <v>1</v>
      </c>
      <c r="I959" s="16">
        <v>44</v>
      </c>
      <c r="J959" s="16" t="s">
        <v>80</v>
      </c>
      <c r="K959" s="16" t="s">
        <v>81</v>
      </c>
      <c r="L959" s="16" t="s">
        <v>12</v>
      </c>
      <c r="M959" s="16">
        <v>2</v>
      </c>
      <c r="N959" s="16" t="s">
        <v>11</v>
      </c>
      <c r="O959" s="17" t="s">
        <v>33</v>
      </c>
      <c r="R959" t="str">
        <f t="shared" si="85"/>
        <v>Budaors Challenger CupGroup StageApor GyorgydeakMatyas Odnoga</v>
      </c>
      <c r="V959">
        <f t="shared" si="86"/>
        <v>0</v>
      </c>
      <c r="X959">
        <f t="shared" si="87"/>
        <v>0</v>
      </c>
      <c r="Y959">
        <f t="shared" si="84"/>
        <v>0</v>
      </c>
      <c r="AA959">
        <f t="shared" si="88"/>
        <v>0</v>
      </c>
      <c r="AB959">
        <f t="shared" si="89"/>
        <v>1</v>
      </c>
    </row>
    <row r="960" spans="1:28" x14ac:dyDescent="0.35">
      <c r="A960" s="15">
        <v>44310</v>
      </c>
      <c r="B960" s="16" t="s">
        <v>18</v>
      </c>
      <c r="C960" s="16" t="s">
        <v>114</v>
      </c>
      <c r="D960" s="16" t="s">
        <v>5</v>
      </c>
      <c r="E960" s="16" t="s">
        <v>57</v>
      </c>
      <c r="F960" s="16" t="s">
        <v>4</v>
      </c>
      <c r="G960" s="16" t="s">
        <v>52</v>
      </c>
      <c r="H960" s="16">
        <v>1</v>
      </c>
      <c r="I960" s="16">
        <v>45</v>
      </c>
      <c r="J960" s="16" t="s">
        <v>80</v>
      </c>
      <c r="K960" s="16" t="s">
        <v>81</v>
      </c>
      <c r="L960" s="16" t="s">
        <v>11</v>
      </c>
      <c r="M960" s="16">
        <v>1</v>
      </c>
      <c r="N960" s="16" t="s">
        <v>11</v>
      </c>
      <c r="O960" s="17" t="s">
        <v>33</v>
      </c>
      <c r="R960" t="str">
        <f t="shared" si="85"/>
        <v>Budaors Challenger CupGroup StageApor GyorgydeakMatyas Odnoga</v>
      </c>
      <c r="V960">
        <f t="shared" si="86"/>
        <v>1</v>
      </c>
      <c r="X960">
        <f t="shared" si="87"/>
        <v>1</v>
      </c>
      <c r="Y960">
        <f t="shared" si="84"/>
        <v>0</v>
      </c>
      <c r="AA960">
        <f t="shared" si="88"/>
        <v>0</v>
      </c>
      <c r="AB960">
        <f t="shared" si="89"/>
        <v>0</v>
      </c>
    </row>
    <row r="961" spans="1:28" x14ac:dyDescent="0.35">
      <c r="A961" s="15">
        <v>44310</v>
      </c>
      <c r="B961" s="16" t="s">
        <v>18</v>
      </c>
      <c r="C961" s="16" t="s">
        <v>114</v>
      </c>
      <c r="D961" s="16" t="s">
        <v>5</v>
      </c>
      <c r="E961" s="16" t="s">
        <v>57</v>
      </c>
      <c r="F961" s="16" t="s">
        <v>4</v>
      </c>
      <c r="G961" s="16" t="s">
        <v>52</v>
      </c>
      <c r="H961" s="16">
        <v>1</v>
      </c>
      <c r="I961" s="16">
        <v>1</v>
      </c>
      <c r="J961" s="16" t="s">
        <v>78</v>
      </c>
      <c r="K961" s="16" t="s">
        <v>73</v>
      </c>
      <c r="L961" s="16" t="s">
        <v>12</v>
      </c>
      <c r="M961" s="16">
        <v>2</v>
      </c>
      <c r="N961" s="16" t="s">
        <v>11</v>
      </c>
      <c r="O961" s="17" t="s">
        <v>34</v>
      </c>
      <c r="R961" t="str">
        <f t="shared" si="85"/>
        <v>Budaors Challenger CupGroup StageAdam BlazsovicsZsombor Bene</v>
      </c>
      <c r="V961">
        <f t="shared" si="86"/>
        <v>0</v>
      </c>
      <c r="X961">
        <f t="shared" si="87"/>
        <v>0</v>
      </c>
      <c r="Y961">
        <f t="shared" si="84"/>
        <v>0</v>
      </c>
      <c r="AA961">
        <f t="shared" si="88"/>
        <v>0</v>
      </c>
      <c r="AB961">
        <f t="shared" si="89"/>
        <v>1</v>
      </c>
    </row>
    <row r="962" spans="1:28" x14ac:dyDescent="0.35">
      <c r="A962" s="15">
        <v>44310</v>
      </c>
      <c r="B962" s="16" t="s">
        <v>18</v>
      </c>
      <c r="C962" s="16" t="s">
        <v>114</v>
      </c>
      <c r="D962" s="16" t="s">
        <v>5</v>
      </c>
      <c r="E962" s="16" t="s">
        <v>57</v>
      </c>
      <c r="F962" s="16" t="s">
        <v>4</v>
      </c>
      <c r="G962" s="16" t="s">
        <v>52</v>
      </c>
      <c r="H962" s="16">
        <v>1</v>
      </c>
      <c r="I962" s="16">
        <v>2</v>
      </c>
      <c r="J962" s="16" t="s">
        <v>78</v>
      </c>
      <c r="K962" s="16" t="s">
        <v>73</v>
      </c>
      <c r="L962" s="16" t="s">
        <v>12</v>
      </c>
      <c r="M962" s="16">
        <v>2</v>
      </c>
      <c r="N962" s="16" t="s">
        <v>11</v>
      </c>
      <c r="O962" s="17" t="s">
        <v>33</v>
      </c>
      <c r="R962" t="str">
        <f t="shared" si="85"/>
        <v>Budaors Challenger CupGroup StageAdam BlazsovicsZsombor Bene</v>
      </c>
      <c r="V962">
        <f t="shared" si="86"/>
        <v>0</v>
      </c>
      <c r="X962">
        <f t="shared" si="87"/>
        <v>0</v>
      </c>
      <c r="Y962">
        <f t="shared" ref="Y962:Y1025" si="90">IF(AND(M962=1,L962&lt;&gt;N962,N962&lt;&gt;"E"),1,0)</f>
        <v>0</v>
      </c>
      <c r="AA962">
        <f t="shared" si="88"/>
        <v>0</v>
      </c>
      <c r="AB962">
        <f t="shared" si="89"/>
        <v>1</v>
      </c>
    </row>
    <row r="963" spans="1:28" x14ac:dyDescent="0.35">
      <c r="A963" s="15">
        <v>44310</v>
      </c>
      <c r="B963" s="16" t="s">
        <v>18</v>
      </c>
      <c r="C963" s="16" t="s">
        <v>114</v>
      </c>
      <c r="D963" s="16" t="s">
        <v>5</v>
      </c>
      <c r="E963" s="16" t="s">
        <v>57</v>
      </c>
      <c r="F963" s="16" t="s">
        <v>4</v>
      </c>
      <c r="G963" s="16" t="s">
        <v>52</v>
      </c>
      <c r="H963" s="16">
        <v>1</v>
      </c>
      <c r="I963" s="16">
        <v>3</v>
      </c>
      <c r="J963" s="16" t="s">
        <v>78</v>
      </c>
      <c r="K963" s="16" t="s">
        <v>73</v>
      </c>
      <c r="L963" s="16" t="s">
        <v>12</v>
      </c>
      <c r="M963" s="16">
        <v>1</v>
      </c>
      <c r="N963" s="16" t="s">
        <v>11</v>
      </c>
      <c r="O963" s="17" t="s">
        <v>33</v>
      </c>
      <c r="R963" t="str">
        <f t="shared" ref="R963:R1026" si="91">CONCATENATE(C963,G963,J963,K963)</f>
        <v>Budaors Challenger CupGroup StageAdam BlazsovicsZsombor Bene</v>
      </c>
      <c r="V963">
        <f t="shared" ref="V963:V1026" si="92">IF(L963=N963,1,0)</f>
        <v>0</v>
      </c>
      <c r="X963">
        <f t="shared" ref="X963:X1026" si="93">IF(AND(M963=1, L963=N963),1,0)</f>
        <v>0</v>
      </c>
      <c r="Y963">
        <f t="shared" si="90"/>
        <v>1</v>
      </c>
      <c r="AA963">
        <f t="shared" ref="AA963:AA1026" si="94">IF(AND(M963=2,L963=N963),1,0)</f>
        <v>0</v>
      </c>
      <c r="AB963">
        <f t="shared" ref="AB963:AB1026" si="95">IF(AND(M963=2,L963&lt;&gt;N963,N963&lt;&gt;"E"),1,0)</f>
        <v>0</v>
      </c>
    </row>
    <row r="964" spans="1:28" x14ac:dyDescent="0.35">
      <c r="A964" s="15">
        <v>44310</v>
      </c>
      <c r="B964" s="16" t="s">
        <v>18</v>
      </c>
      <c r="C964" s="16" t="s">
        <v>114</v>
      </c>
      <c r="D964" s="16" t="s">
        <v>5</v>
      </c>
      <c r="E964" s="16" t="s">
        <v>57</v>
      </c>
      <c r="F964" s="16" t="s">
        <v>4</v>
      </c>
      <c r="G964" s="16" t="s">
        <v>52</v>
      </c>
      <c r="H964" s="16">
        <v>1</v>
      </c>
      <c r="I964" s="16">
        <v>4</v>
      </c>
      <c r="J964" s="16" t="s">
        <v>78</v>
      </c>
      <c r="K964" s="16" t="s">
        <v>73</v>
      </c>
      <c r="L964" s="16" t="s">
        <v>12</v>
      </c>
      <c r="M964" s="16">
        <v>1</v>
      </c>
      <c r="N964" s="16" t="s">
        <v>11</v>
      </c>
      <c r="O964" s="17" t="s">
        <v>33</v>
      </c>
      <c r="R964" t="str">
        <f t="shared" si="91"/>
        <v>Budaors Challenger CupGroup StageAdam BlazsovicsZsombor Bene</v>
      </c>
      <c r="V964">
        <f t="shared" si="92"/>
        <v>0</v>
      </c>
      <c r="X964">
        <f t="shared" si="93"/>
        <v>0</v>
      </c>
      <c r="Y964">
        <f t="shared" si="90"/>
        <v>1</v>
      </c>
      <c r="AA964">
        <f t="shared" si="94"/>
        <v>0</v>
      </c>
      <c r="AB964">
        <f t="shared" si="95"/>
        <v>0</v>
      </c>
    </row>
    <row r="965" spans="1:28" x14ac:dyDescent="0.35">
      <c r="A965" s="15">
        <v>44310</v>
      </c>
      <c r="B965" s="16" t="s">
        <v>18</v>
      </c>
      <c r="C965" s="16" t="s">
        <v>114</v>
      </c>
      <c r="D965" s="16" t="s">
        <v>5</v>
      </c>
      <c r="E965" s="16" t="s">
        <v>57</v>
      </c>
      <c r="F965" s="16" t="s">
        <v>4</v>
      </c>
      <c r="G965" s="16" t="s">
        <v>52</v>
      </c>
      <c r="H965" s="16">
        <v>1</v>
      </c>
      <c r="I965" s="16">
        <v>5</v>
      </c>
      <c r="J965" s="16" t="s">
        <v>78</v>
      </c>
      <c r="K965" s="16" t="s">
        <v>73</v>
      </c>
      <c r="L965" s="16" t="s">
        <v>11</v>
      </c>
      <c r="M965" s="16">
        <v>1</v>
      </c>
      <c r="N965" s="16" t="s">
        <v>11</v>
      </c>
      <c r="O965" s="17" t="s">
        <v>33</v>
      </c>
      <c r="R965" t="str">
        <f t="shared" si="91"/>
        <v>Budaors Challenger CupGroup StageAdam BlazsovicsZsombor Bene</v>
      </c>
      <c r="V965">
        <f t="shared" si="92"/>
        <v>1</v>
      </c>
      <c r="X965">
        <f t="shared" si="93"/>
        <v>1</v>
      </c>
      <c r="Y965">
        <f t="shared" si="90"/>
        <v>0</v>
      </c>
      <c r="AA965">
        <f t="shared" si="94"/>
        <v>0</v>
      </c>
      <c r="AB965">
        <f t="shared" si="95"/>
        <v>0</v>
      </c>
    </row>
    <row r="966" spans="1:28" x14ac:dyDescent="0.35">
      <c r="A966" s="15">
        <v>44310</v>
      </c>
      <c r="B966" s="16" t="s">
        <v>18</v>
      </c>
      <c r="C966" s="16" t="s">
        <v>114</v>
      </c>
      <c r="D966" s="16" t="s">
        <v>5</v>
      </c>
      <c r="E966" s="16" t="s">
        <v>57</v>
      </c>
      <c r="F966" s="16" t="s">
        <v>4</v>
      </c>
      <c r="G966" s="16" t="s">
        <v>52</v>
      </c>
      <c r="H966" s="16">
        <v>1</v>
      </c>
      <c r="I966" s="16">
        <v>6</v>
      </c>
      <c r="J966" s="16" t="s">
        <v>78</v>
      </c>
      <c r="K966" s="16" t="s">
        <v>73</v>
      </c>
      <c r="L966" s="16" t="s">
        <v>11</v>
      </c>
      <c r="M966" s="16">
        <v>2</v>
      </c>
      <c r="N966" s="16" t="s">
        <v>12</v>
      </c>
      <c r="O966" s="17" t="s">
        <v>35</v>
      </c>
      <c r="R966" t="str">
        <f t="shared" si="91"/>
        <v>Budaors Challenger CupGroup StageAdam BlazsovicsZsombor Bene</v>
      </c>
      <c r="V966">
        <f t="shared" si="92"/>
        <v>0</v>
      </c>
      <c r="X966">
        <f t="shared" si="93"/>
        <v>0</v>
      </c>
      <c r="Y966">
        <f t="shared" si="90"/>
        <v>0</v>
      </c>
      <c r="AA966">
        <f t="shared" si="94"/>
        <v>0</v>
      </c>
      <c r="AB966">
        <f t="shared" si="95"/>
        <v>1</v>
      </c>
    </row>
    <row r="967" spans="1:28" x14ac:dyDescent="0.35">
      <c r="A967" s="15">
        <v>44310</v>
      </c>
      <c r="B967" s="16" t="s">
        <v>18</v>
      </c>
      <c r="C967" s="16" t="s">
        <v>114</v>
      </c>
      <c r="D967" s="16" t="s">
        <v>5</v>
      </c>
      <c r="E967" s="16" t="s">
        <v>57</v>
      </c>
      <c r="F967" s="16" t="s">
        <v>4</v>
      </c>
      <c r="G967" s="16" t="s">
        <v>52</v>
      </c>
      <c r="H967" s="16">
        <v>1</v>
      </c>
      <c r="I967" s="16">
        <v>7</v>
      </c>
      <c r="J967" s="16" t="s">
        <v>78</v>
      </c>
      <c r="K967" s="16" t="s">
        <v>73</v>
      </c>
      <c r="L967" s="16" t="s">
        <v>11</v>
      </c>
      <c r="M967" s="16">
        <v>1</v>
      </c>
      <c r="N967" s="16" t="s">
        <v>12</v>
      </c>
      <c r="O967" s="17" t="s">
        <v>35</v>
      </c>
      <c r="R967" t="str">
        <f t="shared" si="91"/>
        <v>Budaors Challenger CupGroup StageAdam BlazsovicsZsombor Bene</v>
      </c>
      <c r="V967">
        <f t="shared" si="92"/>
        <v>0</v>
      </c>
      <c r="X967">
        <f t="shared" si="93"/>
        <v>0</v>
      </c>
      <c r="Y967">
        <f t="shared" si="90"/>
        <v>1</v>
      </c>
      <c r="AA967">
        <f t="shared" si="94"/>
        <v>0</v>
      </c>
      <c r="AB967">
        <f t="shared" si="95"/>
        <v>0</v>
      </c>
    </row>
    <row r="968" spans="1:28" x14ac:dyDescent="0.35">
      <c r="A968" s="15">
        <v>44310</v>
      </c>
      <c r="B968" s="16" t="s">
        <v>18</v>
      </c>
      <c r="C968" s="16" t="s">
        <v>114</v>
      </c>
      <c r="D968" s="16" t="s">
        <v>5</v>
      </c>
      <c r="E968" s="16" t="s">
        <v>57</v>
      </c>
      <c r="F968" s="16" t="s">
        <v>4</v>
      </c>
      <c r="G968" s="16" t="s">
        <v>52</v>
      </c>
      <c r="H968" s="16">
        <v>1</v>
      </c>
      <c r="I968" s="16">
        <v>8</v>
      </c>
      <c r="J968" s="16" t="s">
        <v>78</v>
      </c>
      <c r="K968" s="16" t="s">
        <v>73</v>
      </c>
      <c r="L968" s="16" t="s">
        <v>11</v>
      </c>
      <c r="M968" s="16">
        <v>1</v>
      </c>
      <c r="N968" s="16" t="s">
        <v>11</v>
      </c>
      <c r="O968" s="17" t="s">
        <v>34</v>
      </c>
      <c r="R968" t="str">
        <f t="shared" si="91"/>
        <v>Budaors Challenger CupGroup StageAdam BlazsovicsZsombor Bene</v>
      </c>
      <c r="V968">
        <f t="shared" si="92"/>
        <v>1</v>
      </c>
      <c r="X968">
        <f t="shared" si="93"/>
        <v>1</v>
      </c>
      <c r="Y968">
        <f t="shared" si="90"/>
        <v>0</v>
      </c>
      <c r="AA968">
        <f t="shared" si="94"/>
        <v>0</v>
      </c>
      <c r="AB968">
        <f t="shared" si="95"/>
        <v>0</v>
      </c>
    </row>
    <row r="969" spans="1:28" x14ac:dyDescent="0.35">
      <c r="A969" s="15">
        <v>44310</v>
      </c>
      <c r="B969" s="16" t="s">
        <v>18</v>
      </c>
      <c r="C969" s="16" t="s">
        <v>114</v>
      </c>
      <c r="D969" s="16" t="s">
        <v>5</v>
      </c>
      <c r="E969" s="16" t="s">
        <v>57</v>
      </c>
      <c r="F969" s="16" t="s">
        <v>4</v>
      </c>
      <c r="G969" s="16" t="s">
        <v>52</v>
      </c>
      <c r="H969" s="16">
        <v>1</v>
      </c>
      <c r="I969" s="16">
        <v>9</v>
      </c>
      <c r="J969" s="16" t="s">
        <v>78</v>
      </c>
      <c r="K969" s="16" t="s">
        <v>73</v>
      </c>
      <c r="L969" s="16" t="s">
        <v>12</v>
      </c>
      <c r="M969" s="16">
        <v>1</v>
      </c>
      <c r="N969" s="16" t="s">
        <v>11</v>
      </c>
      <c r="O969" s="17" t="s">
        <v>33</v>
      </c>
      <c r="R969" t="str">
        <f t="shared" si="91"/>
        <v>Budaors Challenger CupGroup StageAdam BlazsovicsZsombor Bene</v>
      </c>
      <c r="V969">
        <f t="shared" si="92"/>
        <v>0</v>
      </c>
      <c r="X969">
        <f t="shared" si="93"/>
        <v>0</v>
      </c>
      <c r="Y969">
        <f t="shared" si="90"/>
        <v>1</v>
      </c>
      <c r="AA969">
        <f t="shared" si="94"/>
        <v>0</v>
      </c>
      <c r="AB969">
        <f t="shared" si="95"/>
        <v>0</v>
      </c>
    </row>
    <row r="970" spans="1:28" x14ac:dyDescent="0.35">
      <c r="A970" s="15">
        <v>44310</v>
      </c>
      <c r="B970" s="16" t="s">
        <v>18</v>
      </c>
      <c r="C970" s="16" t="s">
        <v>114</v>
      </c>
      <c r="D970" s="16" t="s">
        <v>5</v>
      </c>
      <c r="E970" s="16" t="s">
        <v>57</v>
      </c>
      <c r="F970" s="16" t="s">
        <v>4</v>
      </c>
      <c r="G970" s="16" t="s">
        <v>52</v>
      </c>
      <c r="H970" s="16">
        <v>1</v>
      </c>
      <c r="I970" s="16">
        <v>10</v>
      </c>
      <c r="J970" s="16" t="s">
        <v>78</v>
      </c>
      <c r="K970" s="16" t="s">
        <v>73</v>
      </c>
      <c r="L970" s="16" t="s">
        <v>12</v>
      </c>
      <c r="M970" s="16">
        <v>1</v>
      </c>
      <c r="N970" s="16" t="s">
        <v>11</v>
      </c>
      <c r="O970" s="17" t="s">
        <v>35</v>
      </c>
      <c r="R970" t="str">
        <f t="shared" si="91"/>
        <v>Budaors Challenger CupGroup StageAdam BlazsovicsZsombor Bene</v>
      </c>
      <c r="V970">
        <f t="shared" si="92"/>
        <v>0</v>
      </c>
      <c r="X970">
        <f t="shared" si="93"/>
        <v>0</v>
      </c>
      <c r="Y970">
        <f t="shared" si="90"/>
        <v>1</v>
      </c>
      <c r="AA970">
        <f t="shared" si="94"/>
        <v>0</v>
      </c>
      <c r="AB970">
        <f t="shared" si="95"/>
        <v>0</v>
      </c>
    </row>
    <row r="971" spans="1:28" x14ac:dyDescent="0.35">
      <c r="A971" s="15">
        <v>44310</v>
      </c>
      <c r="B971" s="16" t="s">
        <v>18</v>
      </c>
      <c r="C971" s="16" t="s">
        <v>114</v>
      </c>
      <c r="D971" s="16" t="s">
        <v>5</v>
      </c>
      <c r="E971" s="16" t="s">
        <v>57</v>
      </c>
      <c r="F971" s="16" t="s">
        <v>4</v>
      </c>
      <c r="G971" s="16" t="s">
        <v>52</v>
      </c>
      <c r="H971" s="16">
        <v>1</v>
      </c>
      <c r="I971" s="16">
        <v>11</v>
      </c>
      <c r="J971" s="16" t="s">
        <v>78</v>
      </c>
      <c r="K971" s="16" t="s">
        <v>73</v>
      </c>
      <c r="L971" s="16" t="s">
        <v>12</v>
      </c>
      <c r="M971" s="16">
        <v>1</v>
      </c>
      <c r="N971" s="16" t="s">
        <v>11</v>
      </c>
      <c r="O971" s="17" t="s">
        <v>33</v>
      </c>
      <c r="R971" t="str">
        <f t="shared" si="91"/>
        <v>Budaors Challenger CupGroup StageAdam BlazsovicsZsombor Bene</v>
      </c>
      <c r="V971">
        <f t="shared" si="92"/>
        <v>0</v>
      </c>
      <c r="X971">
        <f t="shared" si="93"/>
        <v>0</v>
      </c>
      <c r="Y971">
        <f t="shared" si="90"/>
        <v>1</v>
      </c>
      <c r="AA971">
        <f t="shared" si="94"/>
        <v>0</v>
      </c>
      <c r="AB971">
        <f t="shared" si="95"/>
        <v>0</v>
      </c>
    </row>
    <row r="972" spans="1:28" x14ac:dyDescent="0.35">
      <c r="A972" s="15">
        <v>44310</v>
      </c>
      <c r="B972" s="16" t="s">
        <v>18</v>
      </c>
      <c r="C972" s="16" t="s">
        <v>114</v>
      </c>
      <c r="D972" s="16" t="s">
        <v>5</v>
      </c>
      <c r="E972" s="16" t="s">
        <v>57</v>
      </c>
      <c r="F972" s="16" t="s">
        <v>4</v>
      </c>
      <c r="G972" s="16" t="s">
        <v>52</v>
      </c>
      <c r="H972" s="16">
        <v>1</v>
      </c>
      <c r="I972" s="16">
        <v>12</v>
      </c>
      <c r="J972" s="16" t="s">
        <v>78</v>
      </c>
      <c r="K972" s="16" t="s">
        <v>73</v>
      </c>
      <c r="L972" s="16" t="s">
        <v>12</v>
      </c>
      <c r="M972" s="16">
        <v>2</v>
      </c>
      <c r="N972" s="16" t="s">
        <v>12</v>
      </c>
      <c r="O972" s="17" t="s">
        <v>34</v>
      </c>
      <c r="R972" t="str">
        <f t="shared" si="91"/>
        <v>Budaors Challenger CupGroup StageAdam BlazsovicsZsombor Bene</v>
      </c>
      <c r="V972">
        <f t="shared" si="92"/>
        <v>1</v>
      </c>
      <c r="X972">
        <f t="shared" si="93"/>
        <v>0</v>
      </c>
      <c r="Y972">
        <f t="shared" si="90"/>
        <v>0</v>
      </c>
      <c r="AA972">
        <f t="shared" si="94"/>
        <v>1</v>
      </c>
      <c r="AB972">
        <f t="shared" si="95"/>
        <v>0</v>
      </c>
    </row>
    <row r="973" spans="1:28" x14ac:dyDescent="0.35">
      <c r="A973" s="15">
        <v>44310</v>
      </c>
      <c r="B973" s="16" t="s">
        <v>18</v>
      </c>
      <c r="C973" s="16" t="s">
        <v>114</v>
      </c>
      <c r="D973" s="16" t="s">
        <v>5</v>
      </c>
      <c r="E973" s="16" t="s">
        <v>57</v>
      </c>
      <c r="F973" s="16" t="s">
        <v>4</v>
      </c>
      <c r="G973" s="16" t="s">
        <v>52</v>
      </c>
      <c r="H973" s="16">
        <v>1</v>
      </c>
      <c r="I973" s="16">
        <v>13</v>
      </c>
      <c r="J973" s="16" t="s">
        <v>78</v>
      </c>
      <c r="K973" s="16" t="s">
        <v>73</v>
      </c>
      <c r="L973" s="16" t="s">
        <v>11</v>
      </c>
      <c r="M973" s="16">
        <v>2</v>
      </c>
      <c r="N973" s="16" t="s">
        <v>12</v>
      </c>
      <c r="O973" s="17" t="s">
        <v>35</v>
      </c>
      <c r="R973" t="str">
        <f t="shared" si="91"/>
        <v>Budaors Challenger CupGroup StageAdam BlazsovicsZsombor Bene</v>
      </c>
      <c r="V973">
        <f t="shared" si="92"/>
        <v>0</v>
      </c>
      <c r="X973">
        <f t="shared" si="93"/>
        <v>0</v>
      </c>
      <c r="Y973">
        <f t="shared" si="90"/>
        <v>0</v>
      </c>
      <c r="AA973">
        <f t="shared" si="94"/>
        <v>0</v>
      </c>
      <c r="AB973">
        <f t="shared" si="95"/>
        <v>1</v>
      </c>
    </row>
    <row r="974" spans="1:28" x14ac:dyDescent="0.35">
      <c r="A974" s="15">
        <v>44310</v>
      </c>
      <c r="B974" s="16" t="s">
        <v>18</v>
      </c>
      <c r="C974" s="16" t="s">
        <v>114</v>
      </c>
      <c r="D974" s="16" t="s">
        <v>5</v>
      </c>
      <c r="E974" s="16" t="s">
        <v>57</v>
      </c>
      <c r="F974" s="16" t="s">
        <v>4</v>
      </c>
      <c r="G974" s="16" t="s">
        <v>52</v>
      </c>
      <c r="H974" s="16">
        <v>1</v>
      </c>
      <c r="I974" s="16">
        <v>14</v>
      </c>
      <c r="J974" s="16" t="s">
        <v>78</v>
      </c>
      <c r="K974" s="16" t="s">
        <v>73</v>
      </c>
      <c r="L974" s="16" t="s">
        <v>11</v>
      </c>
      <c r="M974" s="16">
        <v>1</v>
      </c>
      <c r="N974" s="16" t="s">
        <v>11</v>
      </c>
      <c r="O974" s="17" t="s">
        <v>35</v>
      </c>
      <c r="R974" t="str">
        <f t="shared" si="91"/>
        <v>Budaors Challenger CupGroup StageAdam BlazsovicsZsombor Bene</v>
      </c>
      <c r="V974">
        <f t="shared" si="92"/>
        <v>1</v>
      </c>
      <c r="X974">
        <f t="shared" si="93"/>
        <v>1</v>
      </c>
      <c r="Y974">
        <f t="shared" si="90"/>
        <v>0</v>
      </c>
      <c r="AA974">
        <f t="shared" si="94"/>
        <v>0</v>
      </c>
      <c r="AB974">
        <f t="shared" si="95"/>
        <v>0</v>
      </c>
    </row>
    <row r="975" spans="1:28" x14ac:dyDescent="0.35">
      <c r="A975" s="15">
        <v>44310</v>
      </c>
      <c r="B975" s="16" t="s">
        <v>18</v>
      </c>
      <c r="C975" s="16" t="s">
        <v>114</v>
      </c>
      <c r="D975" s="16" t="s">
        <v>5</v>
      </c>
      <c r="E975" s="16" t="s">
        <v>57</v>
      </c>
      <c r="F975" s="16" t="s">
        <v>4</v>
      </c>
      <c r="G975" s="16" t="s">
        <v>52</v>
      </c>
      <c r="H975" s="16">
        <v>1</v>
      </c>
      <c r="I975" s="16">
        <v>15</v>
      </c>
      <c r="J975" s="16" t="s">
        <v>78</v>
      </c>
      <c r="K975" s="16" t="s">
        <v>73</v>
      </c>
      <c r="L975" s="16" t="s">
        <v>11</v>
      </c>
      <c r="M975" s="16">
        <v>1</v>
      </c>
      <c r="N975" s="16" t="s">
        <v>11</v>
      </c>
      <c r="O975" s="17" t="s">
        <v>34</v>
      </c>
      <c r="R975" t="str">
        <f t="shared" si="91"/>
        <v>Budaors Challenger CupGroup StageAdam BlazsovicsZsombor Bene</v>
      </c>
      <c r="V975">
        <f t="shared" si="92"/>
        <v>1</v>
      </c>
      <c r="X975">
        <f t="shared" si="93"/>
        <v>1</v>
      </c>
      <c r="Y975">
        <f t="shared" si="90"/>
        <v>0</v>
      </c>
      <c r="AA975">
        <f t="shared" si="94"/>
        <v>0</v>
      </c>
      <c r="AB975">
        <f t="shared" si="95"/>
        <v>0</v>
      </c>
    </row>
    <row r="976" spans="1:28" x14ac:dyDescent="0.35">
      <c r="A976" s="15">
        <v>44310</v>
      </c>
      <c r="B976" s="16" t="s">
        <v>18</v>
      </c>
      <c r="C976" s="16" t="s">
        <v>114</v>
      </c>
      <c r="D976" s="16" t="s">
        <v>5</v>
      </c>
      <c r="E976" s="16" t="s">
        <v>57</v>
      </c>
      <c r="F976" s="16" t="s">
        <v>4</v>
      </c>
      <c r="G976" s="16" t="s">
        <v>52</v>
      </c>
      <c r="H976" s="16">
        <v>1</v>
      </c>
      <c r="I976" s="16">
        <v>16</v>
      </c>
      <c r="J976" s="16" t="s">
        <v>78</v>
      </c>
      <c r="K976" s="16" t="s">
        <v>73</v>
      </c>
      <c r="L976" s="16" t="s">
        <v>11</v>
      </c>
      <c r="M976" s="16">
        <v>2</v>
      </c>
      <c r="N976" s="16" t="s">
        <v>11</v>
      </c>
      <c r="O976" s="17" t="s">
        <v>33</v>
      </c>
      <c r="R976" t="str">
        <f t="shared" si="91"/>
        <v>Budaors Challenger CupGroup StageAdam BlazsovicsZsombor Bene</v>
      </c>
      <c r="V976">
        <f t="shared" si="92"/>
        <v>1</v>
      </c>
      <c r="X976">
        <f t="shared" si="93"/>
        <v>0</v>
      </c>
      <c r="Y976">
        <f t="shared" si="90"/>
        <v>0</v>
      </c>
      <c r="AA976">
        <f t="shared" si="94"/>
        <v>1</v>
      </c>
      <c r="AB976">
        <f t="shared" si="95"/>
        <v>0</v>
      </c>
    </row>
    <row r="977" spans="1:28" x14ac:dyDescent="0.35">
      <c r="A977" s="15">
        <v>44310</v>
      </c>
      <c r="B977" s="16" t="s">
        <v>18</v>
      </c>
      <c r="C977" s="16" t="s">
        <v>114</v>
      </c>
      <c r="D977" s="16" t="s">
        <v>5</v>
      </c>
      <c r="E977" s="16" t="s">
        <v>57</v>
      </c>
      <c r="F977" s="16" t="s">
        <v>4</v>
      </c>
      <c r="G977" s="16" t="s">
        <v>52</v>
      </c>
      <c r="H977" s="16">
        <v>2</v>
      </c>
      <c r="I977" s="16">
        <v>17</v>
      </c>
      <c r="J977" s="16" t="s">
        <v>78</v>
      </c>
      <c r="K977" s="16" t="s">
        <v>73</v>
      </c>
      <c r="L977" s="16" t="s">
        <v>11</v>
      </c>
      <c r="M977" s="16">
        <v>1</v>
      </c>
      <c r="N977" s="16" t="s">
        <v>12</v>
      </c>
      <c r="O977" s="17" t="s">
        <v>33</v>
      </c>
      <c r="R977" t="str">
        <f t="shared" si="91"/>
        <v>Budaors Challenger CupGroup StageAdam BlazsovicsZsombor Bene</v>
      </c>
      <c r="V977">
        <f t="shared" si="92"/>
        <v>0</v>
      </c>
      <c r="X977">
        <f t="shared" si="93"/>
        <v>0</v>
      </c>
      <c r="Y977">
        <f t="shared" si="90"/>
        <v>1</v>
      </c>
      <c r="AA977">
        <f t="shared" si="94"/>
        <v>0</v>
      </c>
      <c r="AB977">
        <f t="shared" si="95"/>
        <v>0</v>
      </c>
    </row>
    <row r="978" spans="1:28" x14ac:dyDescent="0.35">
      <c r="A978" s="15">
        <v>44310</v>
      </c>
      <c r="B978" s="16" t="s">
        <v>18</v>
      </c>
      <c r="C978" s="16" t="s">
        <v>114</v>
      </c>
      <c r="D978" s="16" t="s">
        <v>5</v>
      </c>
      <c r="E978" s="16" t="s">
        <v>57</v>
      </c>
      <c r="F978" s="16" t="s">
        <v>4</v>
      </c>
      <c r="G978" s="16" t="s">
        <v>52</v>
      </c>
      <c r="H978" s="16">
        <v>2</v>
      </c>
      <c r="I978" s="16">
        <v>18</v>
      </c>
      <c r="J978" s="16" t="s">
        <v>78</v>
      </c>
      <c r="K978" s="16" t="s">
        <v>73</v>
      </c>
      <c r="L978" s="16" t="s">
        <v>11</v>
      </c>
      <c r="M978" s="16">
        <v>1</v>
      </c>
      <c r="N978" s="16" t="s">
        <v>12</v>
      </c>
      <c r="O978" s="17" t="s">
        <v>33</v>
      </c>
      <c r="R978" t="str">
        <f t="shared" si="91"/>
        <v>Budaors Challenger CupGroup StageAdam BlazsovicsZsombor Bene</v>
      </c>
      <c r="V978">
        <f t="shared" si="92"/>
        <v>0</v>
      </c>
      <c r="X978">
        <f t="shared" si="93"/>
        <v>0</v>
      </c>
      <c r="Y978">
        <f t="shared" si="90"/>
        <v>1</v>
      </c>
      <c r="AA978">
        <f t="shared" si="94"/>
        <v>0</v>
      </c>
      <c r="AB978">
        <f t="shared" si="95"/>
        <v>0</v>
      </c>
    </row>
    <row r="979" spans="1:28" x14ac:dyDescent="0.35">
      <c r="A979" s="15">
        <v>44310</v>
      </c>
      <c r="B979" s="16" t="s">
        <v>18</v>
      </c>
      <c r="C979" s="16" t="s">
        <v>114</v>
      </c>
      <c r="D979" s="16" t="s">
        <v>5</v>
      </c>
      <c r="E979" s="16" t="s">
        <v>57</v>
      </c>
      <c r="F979" s="16" t="s">
        <v>4</v>
      </c>
      <c r="G979" s="16" t="s">
        <v>52</v>
      </c>
      <c r="H979" s="16">
        <v>2</v>
      </c>
      <c r="I979" s="16">
        <v>19</v>
      </c>
      <c r="J979" s="16" t="s">
        <v>78</v>
      </c>
      <c r="K979" s="16" t="s">
        <v>73</v>
      </c>
      <c r="L979" s="16" t="s">
        <v>11</v>
      </c>
      <c r="M979" s="16">
        <v>1</v>
      </c>
      <c r="N979" s="16" t="s">
        <v>11</v>
      </c>
      <c r="O979" s="17" t="s">
        <v>33</v>
      </c>
      <c r="R979" t="str">
        <f t="shared" si="91"/>
        <v>Budaors Challenger CupGroup StageAdam BlazsovicsZsombor Bene</v>
      </c>
      <c r="V979">
        <f t="shared" si="92"/>
        <v>1</v>
      </c>
      <c r="X979">
        <f t="shared" si="93"/>
        <v>1</v>
      </c>
      <c r="Y979">
        <f t="shared" si="90"/>
        <v>0</v>
      </c>
      <c r="AA979">
        <f t="shared" si="94"/>
        <v>0</v>
      </c>
      <c r="AB979">
        <f t="shared" si="95"/>
        <v>0</v>
      </c>
    </row>
    <row r="980" spans="1:28" x14ac:dyDescent="0.35">
      <c r="A980" s="15">
        <v>44310</v>
      </c>
      <c r="B980" s="16" t="s">
        <v>18</v>
      </c>
      <c r="C980" s="16" t="s">
        <v>114</v>
      </c>
      <c r="D980" s="16" t="s">
        <v>5</v>
      </c>
      <c r="E980" s="16" t="s">
        <v>57</v>
      </c>
      <c r="F980" s="16" t="s">
        <v>4</v>
      </c>
      <c r="G980" s="16" t="s">
        <v>52</v>
      </c>
      <c r="H980" s="16">
        <v>2</v>
      </c>
      <c r="I980" s="16">
        <v>20</v>
      </c>
      <c r="J980" s="16" t="s">
        <v>78</v>
      </c>
      <c r="K980" s="16" t="s">
        <v>73</v>
      </c>
      <c r="L980" s="16" t="s">
        <v>11</v>
      </c>
      <c r="M980" s="16">
        <v>1</v>
      </c>
      <c r="N980" s="16" t="s">
        <v>11</v>
      </c>
      <c r="O980" s="17" t="s">
        <v>33</v>
      </c>
      <c r="R980" t="str">
        <f t="shared" si="91"/>
        <v>Budaors Challenger CupGroup StageAdam BlazsovicsZsombor Bene</v>
      </c>
      <c r="V980">
        <f t="shared" si="92"/>
        <v>1</v>
      </c>
      <c r="X980">
        <f t="shared" si="93"/>
        <v>1</v>
      </c>
      <c r="Y980">
        <f t="shared" si="90"/>
        <v>0</v>
      </c>
      <c r="AA980">
        <f t="shared" si="94"/>
        <v>0</v>
      </c>
      <c r="AB980">
        <f t="shared" si="95"/>
        <v>0</v>
      </c>
    </row>
    <row r="981" spans="1:28" x14ac:dyDescent="0.35">
      <c r="A981" s="15">
        <v>44310</v>
      </c>
      <c r="B981" s="16" t="s">
        <v>18</v>
      </c>
      <c r="C981" s="16" t="s">
        <v>114</v>
      </c>
      <c r="D981" s="16" t="s">
        <v>5</v>
      </c>
      <c r="E981" s="16" t="s">
        <v>57</v>
      </c>
      <c r="F981" s="16" t="s">
        <v>4</v>
      </c>
      <c r="G981" s="16" t="s">
        <v>52</v>
      </c>
      <c r="H981" s="16">
        <v>2</v>
      </c>
      <c r="I981" s="16">
        <v>21</v>
      </c>
      <c r="J981" s="16" t="s">
        <v>78</v>
      </c>
      <c r="K981" s="16" t="s">
        <v>73</v>
      </c>
      <c r="L981" s="16" t="s">
        <v>12</v>
      </c>
      <c r="M981" s="16">
        <v>2</v>
      </c>
      <c r="N981" s="16" t="s">
        <v>11</v>
      </c>
      <c r="O981" s="17" t="s">
        <v>34</v>
      </c>
      <c r="R981" t="str">
        <f t="shared" si="91"/>
        <v>Budaors Challenger CupGroup StageAdam BlazsovicsZsombor Bene</v>
      </c>
      <c r="V981">
        <f t="shared" si="92"/>
        <v>0</v>
      </c>
      <c r="X981">
        <f t="shared" si="93"/>
        <v>0</v>
      </c>
      <c r="Y981">
        <f t="shared" si="90"/>
        <v>0</v>
      </c>
      <c r="AA981">
        <f t="shared" si="94"/>
        <v>0</v>
      </c>
      <c r="AB981">
        <f t="shared" si="95"/>
        <v>1</v>
      </c>
    </row>
    <row r="982" spans="1:28" x14ac:dyDescent="0.35">
      <c r="A982" s="15">
        <v>44310</v>
      </c>
      <c r="B982" s="16" t="s">
        <v>18</v>
      </c>
      <c r="C982" s="16" t="s">
        <v>114</v>
      </c>
      <c r="D982" s="16" t="s">
        <v>5</v>
      </c>
      <c r="E982" s="16" t="s">
        <v>57</v>
      </c>
      <c r="F982" s="16" t="s">
        <v>4</v>
      </c>
      <c r="G982" s="16" t="s">
        <v>52</v>
      </c>
      <c r="H982" s="16">
        <v>2</v>
      </c>
      <c r="I982" s="16">
        <v>22</v>
      </c>
      <c r="J982" s="16" t="s">
        <v>78</v>
      </c>
      <c r="K982" s="16" t="s">
        <v>73</v>
      </c>
      <c r="L982" s="16" t="s">
        <v>12</v>
      </c>
      <c r="M982" s="16">
        <v>2</v>
      </c>
      <c r="N982" s="16" t="s">
        <v>11</v>
      </c>
      <c r="O982" s="17" t="s">
        <v>34</v>
      </c>
      <c r="R982" t="str">
        <f t="shared" si="91"/>
        <v>Budaors Challenger CupGroup StageAdam BlazsovicsZsombor Bene</v>
      </c>
      <c r="V982">
        <f t="shared" si="92"/>
        <v>0</v>
      </c>
      <c r="X982">
        <f t="shared" si="93"/>
        <v>0</v>
      </c>
      <c r="Y982">
        <f t="shared" si="90"/>
        <v>0</v>
      </c>
      <c r="AA982">
        <f t="shared" si="94"/>
        <v>0</v>
      </c>
      <c r="AB982">
        <f t="shared" si="95"/>
        <v>1</v>
      </c>
    </row>
    <row r="983" spans="1:28" x14ac:dyDescent="0.35">
      <c r="A983" s="15">
        <v>44310</v>
      </c>
      <c r="B983" s="16" t="s">
        <v>18</v>
      </c>
      <c r="C983" s="16" t="s">
        <v>114</v>
      </c>
      <c r="D983" s="16" t="s">
        <v>5</v>
      </c>
      <c r="E983" s="16" t="s">
        <v>57</v>
      </c>
      <c r="F983" s="16" t="s">
        <v>4</v>
      </c>
      <c r="G983" s="16" t="s">
        <v>52</v>
      </c>
      <c r="H983" s="16">
        <v>2</v>
      </c>
      <c r="I983" s="16">
        <v>23</v>
      </c>
      <c r="J983" s="16" t="s">
        <v>78</v>
      </c>
      <c r="K983" s="16" t="s">
        <v>73</v>
      </c>
      <c r="L983" s="16" t="s">
        <v>12</v>
      </c>
      <c r="M983" s="16">
        <v>1</v>
      </c>
      <c r="N983" s="16" t="s">
        <v>11</v>
      </c>
      <c r="O983" s="17" t="s">
        <v>35</v>
      </c>
      <c r="R983" t="str">
        <f t="shared" si="91"/>
        <v>Budaors Challenger CupGroup StageAdam BlazsovicsZsombor Bene</v>
      </c>
      <c r="V983">
        <f t="shared" si="92"/>
        <v>0</v>
      </c>
      <c r="X983">
        <f t="shared" si="93"/>
        <v>0</v>
      </c>
      <c r="Y983">
        <f t="shared" si="90"/>
        <v>1</v>
      </c>
      <c r="AA983">
        <f t="shared" si="94"/>
        <v>0</v>
      </c>
      <c r="AB983">
        <f t="shared" si="95"/>
        <v>0</v>
      </c>
    </row>
    <row r="984" spans="1:28" x14ac:dyDescent="0.35">
      <c r="A984" s="15">
        <v>44310</v>
      </c>
      <c r="B984" s="16" t="s">
        <v>18</v>
      </c>
      <c r="C984" s="16" t="s">
        <v>114</v>
      </c>
      <c r="D984" s="16" t="s">
        <v>5</v>
      </c>
      <c r="E984" s="16" t="s">
        <v>57</v>
      </c>
      <c r="F984" s="16" t="s">
        <v>4</v>
      </c>
      <c r="G984" s="16" t="s">
        <v>52</v>
      </c>
      <c r="H984" s="16">
        <v>2</v>
      </c>
      <c r="I984" s="16">
        <v>24</v>
      </c>
      <c r="J984" s="16" t="s">
        <v>78</v>
      </c>
      <c r="K984" s="16" t="s">
        <v>73</v>
      </c>
      <c r="L984" s="16" t="s">
        <v>12</v>
      </c>
      <c r="M984" s="16">
        <v>2</v>
      </c>
      <c r="N984" s="16" t="s">
        <v>11</v>
      </c>
      <c r="O984" s="17" t="s">
        <v>34</v>
      </c>
      <c r="R984" t="str">
        <f t="shared" si="91"/>
        <v>Budaors Challenger CupGroup StageAdam BlazsovicsZsombor Bene</v>
      </c>
      <c r="V984">
        <f t="shared" si="92"/>
        <v>0</v>
      </c>
      <c r="X984">
        <f t="shared" si="93"/>
        <v>0</v>
      </c>
      <c r="Y984">
        <f t="shared" si="90"/>
        <v>0</v>
      </c>
      <c r="AA984">
        <f t="shared" si="94"/>
        <v>0</v>
      </c>
      <c r="AB984">
        <f t="shared" si="95"/>
        <v>1</v>
      </c>
    </row>
    <row r="985" spans="1:28" x14ac:dyDescent="0.35">
      <c r="A985" s="15">
        <v>44310</v>
      </c>
      <c r="B985" s="16" t="s">
        <v>18</v>
      </c>
      <c r="C985" s="16" t="s">
        <v>114</v>
      </c>
      <c r="D985" s="16" t="s">
        <v>5</v>
      </c>
      <c r="E985" s="16" t="s">
        <v>57</v>
      </c>
      <c r="F985" s="16" t="s">
        <v>4</v>
      </c>
      <c r="G985" s="16" t="s">
        <v>52</v>
      </c>
      <c r="H985" s="16">
        <v>2</v>
      </c>
      <c r="I985" s="16">
        <v>25</v>
      </c>
      <c r="J985" s="16" t="s">
        <v>78</v>
      </c>
      <c r="K985" s="16" t="s">
        <v>73</v>
      </c>
      <c r="L985" s="16" t="s">
        <v>11</v>
      </c>
      <c r="M985" s="16">
        <v>2</v>
      </c>
      <c r="N985" s="16" t="s">
        <v>12</v>
      </c>
      <c r="O985" s="17" t="s">
        <v>35</v>
      </c>
      <c r="R985" t="str">
        <f t="shared" si="91"/>
        <v>Budaors Challenger CupGroup StageAdam BlazsovicsZsombor Bene</v>
      </c>
      <c r="V985">
        <f t="shared" si="92"/>
        <v>0</v>
      </c>
      <c r="X985">
        <f t="shared" si="93"/>
        <v>0</v>
      </c>
      <c r="Y985">
        <f t="shared" si="90"/>
        <v>0</v>
      </c>
      <c r="AA985">
        <f t="shared" si="94"/>
        <v>0</v>
      </c>
      <c r="AB985">
        <f t="shared" si="95"/>
        <v>1</v>
      </c>
    </row>
    <row r="986" spans="1:28" x14ac:dyDescent="0.35">
      <c r="A986" s="15">
        <v>44310</v>
      </c>
      <c r="B986" s="16" t="s">
        <v>18</v>
      </c>
      <c r="C986" s="16" t="s">
        <v>114</v>
      </c>
      <c r="D986" s="16" t="s">
        <v>5</v>
      </c>
      <c r="E986" s="16" t="s">
        <v>57</v>
      </c>
      <c r="F986" s="16" t="s">
        <v>4</v>
      </c>
      <c r="G986" s="16" t="s">
        <v>52</v>
      </c>
      <c r="H986" s="16">
        <v>2</v>
      </c>
      <c r="I986" s="16">
        <v>26</v>
      </c>
      <c r="J986" s="16" t="s">
        <v>78</v>
      </c>
      <c r="K986" s="16" t="s">
        <v>73</v>
      </c>
      <c r="L986" s="16" t="s">
        <v>11</v>
      </c>
      <c r="M986" s="16">
        <v>2</v>
      </c>
      <c r="N986" s="16" t="s">
        <v>11</v>
      </c>
      <c r="O986" s="17" t="s">
        <v>33</v>
      </c>
      <c r="R986" t="str">
        <f t="shared" si="91"/>
        <v>Budaors Challenger CupGroup StageAdam BlazsovicsZsombor Bene</v>
      </c>
      <c r="V986">
        <f t="shared" si="92"/>
        <v>1</v>
      </c>
      <c r="X986">
        <f t="shared" si="93"/>
        <v>0</v>
      </c>
      <c r="Y986">
        <f t="shared" si="90"/>
        <v>0</v>
      </c>
      <c r="AA986">
        <f t="shared" si="94"/>
        <v>1</v>
      </c>
      <c r="AB986">
        <f t="shared" si="95"/>
        <v>0</v>
      </c>
    </row>
    <row r="987" spans="1:28" x14ac:dyDescent="0.35">
      <c r="A987" s="15">
        <v>44310</v>
      </c>
      <c r="B987" s="16" t="s">
        <v>18</v>
      </c>
      <c r="C987" s="16" t="s">
        <v>114</v>
      </c>
      <c r="D987" s="16" t="s">
        <v>5</v>
      </c>
      <c r="E987" s="16" t="s">
        <v>57</v>
      </c>
      <c r="F987" s="16" t="s">
        <v>4</v>
      </c>
      <c r="G987" s="16" t="s">
        <v>52</v>
      </c>
      <c r="H987" s="16">
        <v>2</v>
      </c>
      <c r="I987" s="16">
        <v>27</v>
      </c>
      <c r="J987" s="16" t="s">
        <v>78</v>
      </c>
      <c r="K987" s="16" t="s">
        <v>73</v>
      </c>
      <c r="L987" s="16" t="s">
        <v>11</v>
      </c>
      <c r="M987" s="16">
        <v>2</v>
      </c>
      <c r="N987" s="16" t="s">
        <v>40</v>
      </c>
      <c r="O987" s="17" t="s">
        <v>40</v>
      </c>
      <c r="R987" t="str">
        <f t="shared" si="91"/>
        <v>Budaors Challenger CupGroup StageAdam BlazsovicsZsombor Bene</v>
      </c>
      <c r="V987">
        <f t="shared" si="92"/>
        <v>0</v>
      </c>
      <c r="X987">
        <f t="shared" si="93"/>
        <v>0</v>
      </c>
      <c r="Y987">
        <f t="shared" si="90"/>
        <v>0</v>
      </c>
      <c r="AA987">
        <f t="shared" si="94"/>
        <v>0</v>
      </c>
      <c r="AB987">
        <f t="shared" si="95"/>
        <v>0</v>
      </c>
    </row>
    <row r="988" spans="1:28" x14ac:dyDescent="0.35">
      <c r="A988" s="15">
        <v>44310</v>
      </c>
      <c r="B988" s="16" t="s">
        <v>18</v>
      </c>
      <c r="C988" s="16" t="s">
        <v>114</v>
      </c>
      <c r="D988" s="16" t="s">
        <v>5</v>
      </c>
      <c r="E988" s="16" t="s">
        <v>57</v>
      </c>
      <c r="F988" s="16" t="s">
        <v>4</v>
      </c>
      <c r="G988" s="16" t="s">
        <v>52</v>
      </c>
      <c r="H988" s="16">
        <v>2</v>
      </c>
      <c r="I988" s="16">
        <v>28</v>
      </c>
      <c r="J988" s="16" t="s">
        <v>78</v>
      </c>
      <c r="K988" s="16" t="s">
        <v>73</v>
      </c>
      <c r="L988" s="16" t="s">
        <v>11</v>
      </c>
      <c r="M988" s="16">
        <v>1</v>
      </c>
      <c r="N988" s="16" t="s">
        <v>11</v>
      </c>
      <c r="O988" s="17" t="s">
        <v>34</v>
      </c>
      <c r="R988" t="str">
        <f t="shared" si="91"/>
        <v>Budaors Challenger CupGroup StageAdam BlazsovicsZsombor Bene</v>
      </c>
      <c r="V988">
        <f t="shared" si="92"/>
        <v>1</v>
      </c>
      <c r="X988">
        <f t="shared" si="93"/>
        <v>1</v>
      </c>
      <c r="Y988">
        <f t="shared" si="90"/>
        <v>0</v>
      </c>
      <c r="AA988">
        <f t="shared" si="94"/>
        <v>0</v>
      </c>
      <c r="AB988">
        <f t="shared" si="95"/>
        <v>0</v>
      </c>
    </row>
    <row r="989" spans="1:28" x14ac:dyDescent="0.35">
      <c r="A989" s="15">
        <v>44310</v>
      </c>
      <c r="B989" s="16" t="s">
        <v>18</v>
      </c>
      <c r="C989" s="16" t="s">
        <v>114</v>
      </c>
      <c r="D989" s="16" t="s">
        <v>5</v>
      </c>
      <c r="E989" s="16" t="s">
        <v>57</v>
      </c>
      <c r="F989" s="16" t="s">
        <v>4</v>
      </c>
      <c r="G989" s="16" t="s">
        <v>52</v>
      </c>
      <c r="H989" s="16">
        <v>2</v>
      </c>
      <c r="I989" s="16">
        <v>29</v>
      </c>
      <c r="J989" s="16" t="s">
        <v>78</v>
      </c>
      <c r="K989" s="16" t="s">
        <v>73</v>
      </c>
      <c r="L989" s="16" t="s">
        <v>11</v>
      </c>
      <c r="M989" s="16" t="s">
        <v>39</v>
      </c>
      <c r="N989" s="16" t="s">
        <v>12</v>
      </c>
      <c r="O989" s="17" t="s">
        <v>33</v>
      </c>
      <c r="R989" t="str">
        <f t="shared" si="91"/>
        <v>Budaors Challenger CupGroup StageAdam BlazsovicsZsombor Bene</v>
      </c>
      <c r="V989">
        <f t="shared" si="92"/>
        <v>0</v>
      </c>
      <c r="X989">
        <f t="shared" si="93"/>
        <v>0</v>
      </c>
      <c r="Y989">
        <f t="shared" si="90"/>
        <v>0</v>
      </c>
      <c r="AA989">
        <f t="shared" si="94"/>
        <v>0</v>
      </c>
      <c r="AB989">
        <f t="shared" si="95"/>
        <v>0</v>
      </c>
    </row>
    <row r="990" spans="1:28" x14ac:dyDescent="0.35">
      <c r="A990" s="15">
        <v>44310</v>
      </c>
      <c r="B990" s="16" t="s">
        <v>18</v>
      </c>
      <c r="C990" s="16" t="s">
        <v>114</v>
      </c>
      <c r="D990" s="16" t="s">
        <v>5</v>
      </c>
      <c r="E990" s="16" t="s">
        <v>57</v>
      </c>
      <c r="F990" s="16" t="s">
        <v>4</v>
      </c>
      <c r="G990" s="16" t="s">
        <v>52</v>
      </c>
      <c r="H990" s="16">
        <v>2</v>
      </c>
      <c r="I990" s="16">
        <v>30</v>
      </c>
      <c r="J990" s="16" t="s">
        <v>78</v>
      </c>
      <c r="K990" s="16" t="s">
        <v>73</v>
      </c>
      <c r="L990" s="16" t="s">
        <v>12</v>
      </c>
      <c r="M990" s="16">
        <v>2</v>
      </c>
      <c r="N990" s="16" t="s">
        <v>12</v>
      </c>
      <c r="O990" s="17" t="s">
        <v>35</v>
      </c>
      <c r="R990" t="str">
        <f t="shared" si="91"/>
        <v>Budaors Challenger CupGroup StageAdam BlazsovicsZsombor Bene</v>
      </c>
      <c r="V990">
        <f t="shared" si="92"/>
        <v>1</v>
      </c>
      <c r="X990">
        <f t="shared" si="93"/>
        <v>0</v>
      </c>
      <c r="Y990">
        <f t="shared" si="90"/>
        <v>0</v>
      </c>
      <c r="AA990">
        <f t="shared" si="94"/>
        <v>1</v>
      </c>
      <c r="AB990">
        <f t="shared" si="95"/>
        <v>0</v>
      </c>
    </row>
    <row r="991" spans="1:28" x14ac:dyDescent="0.35">
      <c r="A991" s="15">
        <v>44310</v>
      </c>
      <c r="B991" s="16" t="s">
        <v>18</v>
      </c>
      <c r="C991" s="16" t="s">
        <v>114</v>
      </c>
      <c r="D991" s="16" t="s">
        <v>5</v>
      </c>
      <c r="E991" s="16" t="s">
        <v>57</v>
      </c>
      <c r="F991" s="16" t="s">
        <v>4</v>
      </c>
      <c r="G991" s="16" t="s">
        <v>52</v>
      </c>
      <c r="H991" s="16">
        <v>2</v>
      </c>
      <c r="I991" s="16">
        <v>31</v>
      </c>
      <c r="J991" s="16" t="s">
        <v>78</v>
      </c>
      <c r="K991" s="16" t="s">
        <v>73</v>
      </c>
      <c r="L991" s="16" t="s">
        <v>12</v>
      </c>
      <c r="M991" s="16">
        <v>2</v>
      </c>
      <c r="N991" s="16" t="s">
        <v>12</v>
      </c>
      <c r="O991" s="17" t="s">
        <v>33</v>
      </c>
      <c r="R991" t="str">
        <f t="shared" si="91"/>
        <v>Budaors Challenger CupGroup StageAdam BlazsovicsZsombor Bene</v>
      </c>
      <c r="V991">
        <f t="shared" si="92"/>
        <v>1</v>
      </c>
      <c r="X991">
        <f t="shared" si="93"/>
        <v>0</v>
      </c>
      <c r="Y991">
        <f t="shared" si="90"/>
        <v>0</v>
      </c>
      <c r="AA991">
        <f t="shared" si="94"/>
        <v>1</v>
      </c>
      <c r="AB991">
        <f t="shared" si="95"/>
        <v>0</v>
      </c>
    </row>
    <row r="992" spans="1:28" x14ac:dyDescent="0.35">
      <c r="A992" s="15">
        <v>44310</v>
      </c>
      <c r="B992" s="16" t="s">
        <v>18</v>
      </c>
      <c r="C992" s="16" t="s">
        <v>114</v>
      </c>
      <c r="D992" s="16" t="s">
        <v>5</v>
      </c>
      <c r="E992" s="16" t="s">
        <v>57</v>
      </c>
      <c r="F992" s="16" t="s">
        <v>4</v>
      </c>
      <c r="G992" s="16" t="s">
        <v>52</v>
      </c>
      <c r="H992" s="16">
        <v>2</v>
      </c>
      <c r="I992" s="16">
        <v>32</v>
      </c>
      <c r="J992" s="16" t="s">
        <v>78</v>
      </c>
      <c r="K992" s="16" t="s">
        <v>73</v>
      </c>
      <c r="L992" s="16" t="s">
        <v>12</v>
      </c>
      <c r="M992" s="16">
        <v>1</v>
      </c>
      <c r="N992" s="16" t="s">
        <v>12</v>
      </c>
      <c r="O992" s="17" t="s">
        <v>33</v>
      </c>
      <c r="R992" t="str">
        <f t="shared" si="91"/>
        <v>Budaors Challenger CupGroup StageAdam BlazsovicsZsombor Bene</v>
      </c>
      <c r="V992">
        <f t="shared" si="92"/>
        <v>1</v>
      </c>
      <c r="X992">
        <f t="shared" si="93"/>
        <v>1</v>
      </c>
      <c r="Y992">
        <f t="shared" si="90"/>
        <v>0</v>
      </c>
      <c r="AA992">
        <f t="shared" si="94"/>
        <v>0</v>
      </c>
      <c r="AB992">
        <f t="shared" si="95"/>
        <v>0</v>
      </c>
    </row>
    <row r="993" spans="1:28" x14ac:dyDescent="0.35">
      <c r="A993" s="15">
        <v>44310</v>
      </c>
      <c r="B993" s="16" t="s">
        <v>18</v>
      </c>
      <c r="C993" s="16" t="s">
        <v>114</v>
      </c>
      <c r="D993" s="16" t="s">
        <v>5</v>
      </c>
      <c r="E993" s="16" t="s">
        <v>57</v>
      </c>
      <c r="F993" s="16" t="s">
        <v>4</v>
      </c>
      <c r="G993" s="16" t="s">
        <v>52</v>
      </c>
      <c r="H993" s="16">
        <v>2</v>
      </c>
      <c r="I993" s="16">
        <v>33</v>
      </c>
      <c r="J993" s="16" t="s">
        <v>78</v>
      </c>
      <c r="K993" s="16" t="s">
        <v>73</v>
      </c>
      <c r="L993" s="16" t="s">
        <v>12</v>
      </c>
      <c r="M993" s="16">
        <v>1</v>
      </c>
      <c r="N993" s="16" t="s">
        <v>11</v>
      </c>
      <c r="O993" s="17" t="s">
        <v>34</v>
      </c>
      <c r="R993" t="str">
        <f t="shared" si="91"/>
        <v>Budaors Challenger CupGroup StageAdam BlazsovicsZsombor Bene</v>
      </c>
      <c r="V993">
        <f t="shared" si="92"/>
        <v>0</v>
      </c>
      <c r="X993">
        <f t="shared" si="93"/>
        <v>0</v>
      </c>
      <c r="Y993">
        <f t="shared" si="90"/>
        <v>1</v>
      </c>
      <c r="AA993">
        <f t="shared" si="94"/>
        <v>0</v>
      </c>
      <c r="AB993">
        <f t="shared" si="95"/>
        <v>0</v>
      </c>
    </row>
    <row r="994" spans="1:28" x14ac:dyDescent="0.35">
      <c r="A994" s="15">
        <v>44310</v>
      </c>
      <c r="B994" s="16" t="s">
        <v>18</v>
      </c>
      <c r="C994" s="16" t="s">
        <v>114</v>
      </c>
      <c r="D994" s="16" t="s">
        <v>5</v>
      </c>
      <c r="E994" s="16" t="s">
        <v>57</v>
      </c>
      <c r="F994" s="16" t="s">
        <v>4</v>
      </c>
      <c r="G994" s="16" t="s">
        <v>52</v>
      </c>
      <c r="H994" s="16">
        <v>2</v>
      </c>
      <c r="I994" s="16">
        <v>34</v>
      </c>
      <c r="J994" s="16" t="s">
        <v>78</v>
      </c>
      <c r="K994" s="16" t="s">
        <v>73</v>
      </c>
      <c r="L994" s="16" t="s">
        <v>11</v>
      </c>
      <c r="M994" s="16">
        <v>2</v>
      </c>
      <c r="N994" s="16" t="s">
        <v>12</v>
      </c>
      <c r="O994" s="17" t="s">
        <v>35</v>
      </c>
      <c r="R994" t="str">
        <f t="shared" si="91"/>
        <v>Budaors Challenger CupGroup StageAdam BlazsovicsZsombor Bene</v>
      </c>
      <c r="V994">
        <f t="shared" si="92"/>
        <v>0</v>
      </c>
      <c r="X994">
        <f t="shared" si="93"/>
        <v>0</v>
      </c>
      <c r="Y994">
        <f t="shared" si="90"/>
        <v>0</v>
      </c>
      <c r="AA994">
        <f t="shared" si="94"/>
        <v>0</v>
      </c>
      <c r="AB994">
        <f t="shared" si="95"/>
        <v>1</v>
      </c>
    </row>
    <row r="995" spans="1:28" x14ac:dyDescent="0.35">
      <c r="A995" s="15">
        <v>44310</v>
      </c>
      <c r="B995" s="16" t="s">
        <v>18</v>
      </c>
      <c r="C995" s="16" t="s">
        <v>114</v>
      </c>
      <c r="D995" s="16" t="s">
        <v>5</v>
      </c>
      <c r="E995" s="16" t="s">
        <v>57</v>
      </c>
      <c r="F995" s="16" t="s">
        <v>4</v>
      </c>
      <c r="G995" s="16" t="s">
        <v>52</v>
      </c>
      <c r="H995" s="16">
        <v>2</v>
      </c>
      <c r="I995" s="16">
        <v>35</v>
      </c>
      <c r="J995" s="16" t="s">
        <v>78</v>
      </c>
      <c r="K995" s="16" t="s">
        <v>73</v>
      </c>
      <c r="L995" s="16" t="s">
        <v>11</v>
      </c>
      <c r="M995" s="16">
        <v>1</v>
      </c>
      <c r="N995" s="16" t="s">
        <v>11</v>
      </c>
      <c r="O995" s="17" t="s">
        <v>34</v>
      </c>
      <c r="R995" t="str">
        <f t="shared" si="91"/>
        <v>Budaors Challenger CupGroup StageAdam BlazsovicsZsombor Bene</v>
      </c>
      <c r="V995">
        <f t="shared" si="92"/>
        <v>1</v>
      </c>
      <c r="X995">
        <f t="shared" si="93"/>
        <v>1</v>
      </c>
      <c r="Y995">
        <f t="shared" si="90"/>
        <v>0</v>
      </c>
      <c r="AA995">
        <f t="shared" si="94"/>
        <v>0</v>
      </c>
      <c r="AB995">
        <f t="shared" si="95"/>
        <v>0</v>
      </c>
    </row>
    <row r="996" spans="1:28" x14ac:dyDescent="0.35">
      <c r="A996" s="15">
        <v>44310</v>
      </c>
      <c r="B996" s="16" t="s">
        <v>18</v>
      </c>
      <c r="C996" s="16" t="s">
        <v>114</v>
      </c>
      <c r="D996" s="16" t="s">
        <v>5</v>
      </c>
      <c r="E996" s="16" t="s">
        <v>57</v>
      </c>
      <c r="F996" s="16" t="s">
        <v>4</v>
      </c>
      <c r="G996" s="16" t="s">
        <v>52</v>
      </c>
      <c r="H996" s="16">
        <v>2</v>
      </c>
      <c r="I996" s="16">
        <v>36</v>
      </c>
      <c r="J996" s="16" t="s">
        <v>78</v>
      </c>
      <c r="K996" s="16" t="s">
        <v>73</v>
      </c>
      <c r="L996" s="16" t="s">
        <v>11</v>
      </c>
      <c r="M996" s="16">
        <v>2</v>
      </c>
      <c r="N996" s="16" t="s">
        <v>12</v>
      </c>
      <c r="O996" s="17" t="s">
        <v>34</v>
      </c>
      <c r="R996" t="str">
        <f t="shared" si="91"/>
        <v>Budaors Challenger CupGroup StageAdam BlazsovicsZsombor Bene</v>
      </c>
      <c r="V996">
        <f t="shared" si="92"/>
        <v>0</v>
      </c>
      <c r="X996">
        <f t="shared" si="93"/>
        <v>0</v>
      </c>
      <c r="Y996">
        <f t="shared" si="90"/>
        <v>0</v>
      </c>
      <c r="AA996">
        <f t="shared" si="94"/>
        <v>0</v>
      </c>
      <c r="AB996">
        <f t="shared" si="95"/>
        <v>1</v>
      </c>
    </row>
    <row r="997" spans="1:28" x14ac:dyDescent="0.35">
      <c r="A997" s="15">
        <v>44310</v>
      </c>
      <c r="B997" s="16" t="s">
        <v>18</v>
      </c>
      <c r="C997" s="16" t="s">
        <v>114</v>
      </c>
      <c r="D997" s="16" t="s">
        <v>5</v>
      </c>
      <c r="E997" s="16" t="s">
        <v>57</v>
      </c>
      <c r="F997" s="16" t="s">
        <v>4</v>
      </c>
      <c r="G997" s="16" t="s">
        <v>52</v>
      </c>
      <c r="H997" s="16">
        <v>2</v>
      </c>
      <c r="I997" s="16">
        <v>37</v>
      </c>
      <c r="J997" s="16" t="s">
        <v>78</v>
      </c>
      <c r="K997" s="16" t="s">
        <v>73</v>
      </c>
      <c r="L997" s="16" t="s">
        <v>11</v>
      </c>
      <c r="M997" s="16">
        <v>1</v>
      </c>
      <c r="N997" s="16" t="s">
        <v>12</v>
      </c>
      <c r="O997" s="17" t="s">
        <v>34</v>
      </c>
      <c r="R997" t="str">
        <f t="shared" si="91"/>
        <v>Budaors Challenger CupGroup StageAdam BlazsovicsZsombor Bene</v>
      </c>
      <c r="V997">
        <f t="shared" si="92"/>
        <v>0</v>
      </c>
      <c r="X997">
        <f t="shared" si="93"/>
        <v>0</v>
      </c>
      <c r="Y997">
        <f t="shared" si="90"/>
        <v>1</v>
      </c>
      <c r="AA997">
        <f t="shared" si="94"/>
        <v>0</v>
      </c>
      <c r="AB997">
        <f t="shared" si="95"/>
        <v>0</v>
      </c>
    </row>
    <row r="998" spans="1:28" x14ac:dyDescent="0.35">
      <c r="A998" s="15">
        <v>44310</v>
      </c>
      <c r="B998" s="16" t="s">
        <v>18</v>
      </c>
      <c r="C998" s="16" t="s">
        <v>114</v>
      </c>
      <c r="D998" s="16" t="s">
        <v>5</v>
      </c>
      <c r="E998" s="16" t="s">
        <v>57</v>
      </c>
      <c r="F998" s="16" t="s">
        <v>4</v>
      </c>
      <c r="G998" s="16" t="s">
        <v>52</v>
      </c>
      <c r="H998" s="16">
        <v>2</v>
      </c>
      <c r="I998" s="16">
        <v>38</v>
      </c>
      <c r="J998" s="16" t="s">
        <v>78</v>
      </c>
      <c r="K998" s="16" t="s">
        <v>73</v>
      </c>
      <c r="L998" s="16" t="s">
        <v>12</v>
      </c>
      <c r="M998" s="16">
        <v>1</v>
      </c>
      <c r="N998" s="16" t="s">
        <v>11</v>
      </c>
      <c r="O998" s="17" t="s">
        <v>33</v>
      </c>
      <c r="R998" t="str">
        <f t="shared" si="91"/>
        <v>Budaors Challenger CupGroup StageAdam BlazsovicsZsombor Bene</v>
      </c>
      <c r="V998">
        <f t="shared" si="92"/>
        <v>0</v>
      </c>
      <c r="X998">
        <f t="shared" si="93"/>
        <v>0</v>
      </c>
      <c r="Y998">
        <f t="shared" si="90"/>
        <v>1</v>
      </c>
      <c r="AA998">
        <f t="shared" si="94"/>
        <v>0</v>
      </c>
      <c r="AB998">
        <f t="shared" si="95"/>
        <v>0</v>
      </c>
    </row>
    <row r="999" spans="1:28" x14ac:dyDescent="0.35">
      <c r="A999" s="15">
        <v>44310</v>
      </c>
      <c r="B999" s="16" t="s">
        <v>18</v>
      </c>
      <c r="C999" s="16" t="s">
        <v>114</v>
      </c>
      <c r="D999" s="16" t="s">
        <v>5</v>
      </c>
      <c r="E999" s="16" t="s">
        <v>57</v>
      </c>
      <c r="F999" s="16" t="s">
        <v>4</v>
      </c>
      <c r="G999" s="16" t="s">
        <v>52</v>
      </c>
      <c r="H999" s="16">
        <v>2</v>
      </c>
      <c r="I999" s="16">
        <v>39</v>
      </c>
      <c r="J999" s="16" t="s">
        <v>78</v>
      </c>
      <c r="K999" s="16" t="s">
        <v>73</v>
      </c>
      <c r="L999" s="16" t="s">
        <v>12</v>
      </c>
      <c r="M999" s="16">
        <v>2</v>
      </c>
      <c r="N999" s="16" t="s">
        <v>11</v>
      </c>
      <c r="O999" s="17" t="s">
        <v>34</v>
      </c>
      <c r="R999" t="str">
        <f t="shared" si="91"/>
        <v>Budaors Challenger CupGroup StageAdam BlazsovicsZsombor Bene</v>
      </c>
      <c r="V999">
        <f t="shared" si="92"/>
        <v>0</v>
      </c>
      <c r="X999">
        <f t="shared" si="93"/>
        <v>0</v>
      </c>
      <c r="Y999">
        <f t="shared" si="90"/>
        <v>0</v>
      </c>
      <c r="AA999">
        <f t="shared" si="94"/>
        <v>0</v>
      </c>
      <c r="AB999">
        <f t="shared" si="95"/>
        <v>1</v>
      </c>
    </row>
    <row r="1000" spans="1:28" x14ac:dyDescent="0.35">
      <c r="A1000" s="15">
        <v>44310</v>
      </c>
      <c r="B1000" s="16" t="s">
        <v>18</v>
      </c>
      <c r="C1000" s="16" t="s">
        <v>114</v>
      </c>
      <c r="D1000" s="16" t="s">
        <v>5</v>
      </c>
      <c r="E1000" s="16" t="s">
        <v>57</v>
      </c>
      <c r="F1000" s="16" t="s">
        <v>4</v>
      </c>
      <c r="G1000" s="16" t="s">
        <v>52</v>
      </c>
      <c r="H1000" s="16">
        <v>1</v>
      </c>
      <c r="I1000" s="16">
        <v>1</v>
      </c>
      <c r="J1000" s="16" t="s">
        <v>122</v>
      </c>
      <c r="K1000" s="16" t="s">
        <v>125</v>
      </c>
      <c r="L1000" s="16" t="s">
        <v>11</v>
      </c>
      <c r="M1000" s="16">
        <v>2</v>
      </c>
      <c r="N1000" s="16" t="s">
        <v>11</v>
      </c>
      <c r="O1000" s="17" t="s">
        <v>33</v>
      </c>
      <c r="R1000" t="str">
        <f t="shared" si="91"/>
        <v>Budaors Challenger CupGroup StageAdrian DuszakBerna Baptiste</v>
      </c>
      <c r="V1000">
        <f t="shared" si="92"/>
        <v>1</v>
      </c>
      <c r="X1000">
        <f t="shared" si="93"/>
        <v>0</v>
      </c>
      <c r="Y1000">
        <f t="shared" si="90"/>
        <v>0</v>
      </c>
      <c r="AA1000">
        <f t="shared" si="94"/>
        <v>1</v>
      </c>
      <c r="AB1000">
        <f t="shared" si="95"/>
        <v>0</v>
      </c>
    </row>
    <row r="1001" spans="1:28" x14ac:dyDescent="0.35">
      <c r="A1001" s="15">
        <v>44310</v>
      </c>
      <c r="B1001" s="16" t="s">
        <v>18</v>
      </c>
      <c r="C1001" s="16" t="s">
        <v>114</v>
      </c>
      <c r="D1001" s="16" t="s">
        <v>5</v>
      </c>
      <c r="E1001" s="16" t="s">
        <v>57</v>
      </c>
      <c r="F1001" s="16" t="s">
        <v>4</v>
      </c>
      <c r="G1001" s="16" t="s">
        <v>52</v>
      </c>
      <c r="H1001" s="16">
        <v>1</v>
      </c>
      <c r="I1001" s="16">
        <v>2</v>
      </c>
      <c r="J1001" s="16" t="s">
        <v>122</v>
      </c>
      <c r="K1001" s="16" t="s">
        <v>125</v>
      </c>
      <c r="L1001" s="16" t="s">
        <v>11</v>
      </c>
      <c r="M1001" s="16">
        <v>1</v>
      </c>
      <c r="N1001" s="16" t="s">
        <v>11</v>
      </c>
      <c r="O1001" s="17" t="s">
        <v>35</v>
      </c>
      <c r="R1001" t="str">
        <f t="shared" si="91"/>
        <v>Budaors Challenger CupGroup StageAdrian DuszakBerna Baptiste</v>
      </c>
      <c r="V1001">
        <f t="shared" si="92"/>
        <v>1</v>
      </c>
      <c r="X1001">
        <f t="shared" si="93"/>
        <v>1</v>
      </c>
      <c r="Y1001">
        <f t="shared" si="90"/>
        <v>0</v>
      </c>
      <c r="AA1001">
        <f t="shared" si="94"/>
        <v>0</v>
      </c>
      <c r="AB1001">
        <f t="shared" si="95"/>
        <v>0</v>
      </c>
    </row>
    <row r="1002" spans="1:28" x14ac:dyDescent="0.35">
      <c r="A1002" s="15">
        <v>44310</v>
      </c>
      <c r="B1002" s="16" t="s">
        <v>18</v>
      </c>
      <c r="C1002" s="16" t="s">
        <v>114</v>
      </c>
      <c r="D1002" s="16" t="s">
        <v>5</v>
      </c>
      <c r="E1002" s="16" t="s">
        <v>57</v>
      </c>
      <c r="F1002" s="16" t="s">
        <v>4</v>
      </c>
      <c r="G1002" s="16" t="s">
        <v>52</v>
      </c>
      <c r="H1002" s="16">
        <v>1</v>
      </c>
      <c r="I1002" s="16">
        <v>3</v>
      </c>
      <c r="J1002" s="16" t="s">
        <v>122</v>
      </c>
      <c r="K1002" s="16" t="s">
        <v>125</v>
      </c>
      <c r="L1002" s="16" t="s">
        <v>11</v>
      </c>
      <c r="M1002" s="16">
        <v>1</v>
      </c>
      <c r="N1002" s="16" t="s">
        <v>11</v>
      </c>
      <c r="O1002" s="17" t="s">
        <v>33</v>
      </c>
      <c r="R1002" t="str">
        <f t="shared" si="91"/>
        <v>Budaors Challenger CupGroup StageAdrian DuszakBerna Baptiste</v>
      </c>
      <c r="V1002">
        <f t="shared" si="92"/>
        <v>1</v>
      </c>
      <c r="X1002">
        <f t="shared" si="93"/>
        <v>1</v>
      </c>
      <c r="Y1002">
        <f t="shared" si="90"/>
        <v>0</v>
      </c>
      <c r="AA1002">
        <f t="shared" si="94"/>
        <v>0</v>
      </c>
      <c r="AB1002">
        <f t="shared" si="95"/>
        <v>0</v>
      </c>
    </row>
    <row r="1003" spans="1:28" x14ac:dyDescent="0.35">
      <c r="A1003" s="15">
        <v>44310</v>
      </c>
      <c r="B1003" s="16" t="s">
        <v>18</v>
      </c>
      <c r="C1003" s="16" t="s">
        <v>114</v>
      </c>
      <c r="D1003" s="16" t="s">
        <v>5</v>
      </c>
      <c r="E1003" s="16" t="s">
        <v>57</v>
      </c>
      <c r="F1003" s="16" t="s">
        <v>4</v>
      </c>
      <c r="G1003" s="16" t="s">
        <v>52</v>
      </c>
      <c r="H1003" s="16">
        <v>1</v>
      </c>
      <c r="I1003" s="16">
        <v>4</v>
      </c>
      <c r="J1003" s="16" t="s">
        <v>122</v>
      </c>
      <c r="K1003" s="16" t="s">
        <v>125</v>
      </c>
      <c r="L1003" s="16" t="s">
        <v>11</v>
      </c>
      <c r="M1003" s="16">
        <v>2</v>
      </c>
      <c r="N1003" s="16" t="s">
        <v>11</v>
      </c>
      <c r="O1003" s="17" t="s">
        <v>35</v>
      </c>
      <c r="R1003" t="str">
        <f t="shared" si="91"/>
        <v>Budaors Challenger CupGroup StageAdrian DuszakBerna Baptiste</v>
      </c>
      <c r="V1003">
        <f t="shared" si="92"/>
        <v>1</v>
      </c>
      <c r="X1003">
        <f t="shared" si="93"/>
        <v>0</v>
      </c>
      <c r="Y1003">
        <f t="shared" si="90"/>
        <v>0</v>
      </c>
      <c r="AA1003">
        <f t="shared" si="94"/>
        <v>1</v>
      </c>
      <c r="AB1003">
        <f t="shared" si="95"/>
        <v>0</v>
      </c>
    </row>
    <row r="1004" spans="1:28" x14ac:dyDescent="0.35">
      <c r="A1004" s="15">
        <v>44310</v>
      </c>
      <c r="B1004" s="16" t="s">
        <v>18</v>
      </c>
      <c r="C1004" s="16" t="s">
        <v>114</v>
      </c>
      <c r="D1004" s="16" t="s">
        <v>5</v>
      </c>
      <c r="E1004" s="16" t="s">
        <v>57</v>
      </c>
      <c r="F1004" s="16" t="s">
        <v>4</v>
      </c>
      <c r="G1004" s="16" t="s">
        <v>52</v>
      </c>
      <c r="H1004" s="16">
        <v>1</v>
      </c>
      <c r="I1004" s="16">
        <v>5</v>
      </c>
      <c r="J1004" s="16" t="s">
        <v>122</v>
      </c>
      <c r="K1004" s="16" t="s">
        <v>125</v>
      </c>
      <c r="L1004" s="16" t="s">
        <v>12</v>
      </c>
      <c r="M1004" s="16">
        <v>2</v>
      </c>
      <c r="N1004" s="16" t="s">
        <v>11</v>
      </c>
      <c r="O1004" s="17" t="s">
        <v>34</v>
      </c>
      <c r="R1004" t="str">
        <f t="shared" si="91"/>
        <v>Budaors Challenger CupGroup StageAdrian DuszakBerna Baptiste</v>
      </c>
      <c r="V1004">
        <f t="shared" si="92"/>
        <v>0</v>
      </c>
      <c r="X1004">
        <f t="shared" si="93"/>
        <v>0</v>
      </c>
      <c r="Y1004">
        <f t="shared" si="90"/>
        <v>0</v>
      </c>
      <c r="AA1004">
        <f t="shared" si="94"/>
        <v>0</v>
      </c>
      <c r="AB1004">
        <f t="shared" si="95"/>
        <v>1</v>
      </c>
    </row>
    <row r="1005" spans="1:28" x14ac:dyDescent="0.35">
      <c r="A1005" s="15">
        <v>44310</v>
      </c>
      <c r="B1005" s="16" t="s">
        <v>18</v>
      </c>
      <c r="C1005" s="16" t="s">
        <v>114</v>
      </c>
      <c r="D1005" s="16" t="s">
        <v>5</v>
      </c>
      <c r="E1005" s="16" t="s">
        <v>57</v>
      </c>
      <c r="F1005" s="16" t="s">
        <v>4</v>
      </c>
      <c r="G1005" s="16" t="s">
        <v>52</v>
      </c>
      <c r="H1005" s="16">
        <v>1</v>
      </c>
      <c r="I1005" s="16">
        <v>6</v>
      </c>
      <c r="J1005" s="16" t="s">
        <v>122</v>
      </c>
      <c r="K1005" s="16" t="s">
        <v>125</v>
      </c>
      <c r="L1005" s="16" t="s">
        <v>12</v>
      </c>
      <c r="M1005" s="16">
        <v>2</v>
      </c>
      <c r="N1005" s="16" t="s">
        <v>11</v>
      </c>
      <c r="O1005" s="17" t="s">
        <v>35</v>
      </c>
      <c r="R1005" t="str">
        <f t="shared" si="91"/>
        <v>Budaors Challenger CupGroup StageAdrian DuszakBerna Baptiste</v>
      </c>
      <c r="V1005">
        <f t="shared" si="92"/>
        <v>0</v>
      </c>
      <c r="X1005">
        <f t="shared" si="93"/>
        <v>0</v>
      </c>
      <c r="Y1005">
        <f t="shared" si="90"/>
        <v>0</v>
      </c>
      <c r="AA1005">
        <f t="shared" si="94"/>
        <v>0</v>
      </c>
      <c r="AB1005">
        <f t="shared" si="95"/>
        <v>1</v>
      </c>
    </row>
    <row r="1006" spans="1:28" x14ac:dyDescent="0.35">
      <c r="A1006" s="15">
        <v>44310</v>
      </c>
      <c r="B1006" s="16" t="s">
        <v>18</v>
      </c>
      <c r="C1006" s="16" t="s">
        <v>114</v>
      </c>
      <c r="D1006" s="16" t="s">
        <v>5</v>
      </c>
      <c r="E1006" s="16" t="s">
        <v>57</v>
      </c>
      <c r="F1006" s="16" t="s">
        <v>4</v>
      </c>
      <c r="G1006" s="16" t="s">
        <v>52</v>
      </c>
      <c r="H1006" s="16">
        <v>1</v>
      </c>
      <c r="I1006" s="16">
        <v>7</v>
      </c>
      <c r="J1006" s="16" t="s">
        <v>122</v>
      </c>
      <c r="K1006" s="16" t="s">
        <v>125</v>
      </c>
      <c r="L1006" s="16" t="s">
        <v>12</v>
      </c>
      <c r="M1006" s="16">
        <v>1</v>
      </c>
      <c r="N1006" s="16" t="s">
        <v>12</v>
      </c>
      <c r="O1006" s="17" t="s">
        <v>33</v>
      </c>
      <c r="R1006" t="str">
        <f t="shared" si="91"/>
        <v>Budaors Challenger CupGroup StageAdrian DuszakBerna Baptiste</v>
      </c>
      <c r="V1006">
        <f t="shared" si="92"/>
        <v>1</v>
      </c>
      <c r="X1006">
        <f t="shared" si="93"/>
        <v>1</v>
      </c>
      <c r="Y1006">
        <f t="shared" si="90"/>
        <v>0</v>
      </c>
      <c r="AA1006">
        <f t="shared" si="94"/>
        <v>0</v>
      </c>
      <c r="AB1006">
        <f t="shared" si="95"/>
        <v>0</v>
      </c>
    </row>
    <row r="1007" spans="1:28" x14ac:dyDescent="0.35">
      <c r="A1007" s="15">
        <v>44310</v>
      </c>
      <c r="B1007" s="16" t="s">
        <v>18</v>
      </c>
      <c r="C1007" s="16" t="s">
        <v>114</v>
      </c>
      <c r="D1007" s="16" t="s">
        <v>5</v>
      </c>
      <c r="E1007" s="16" t="s">
        <v>57</v>
      </c>
      <c r="F1007" s="16" t="s">
        <v>4</v>
      </c>
      <c r="G1007" s="16" t="s">
        <v>52</v>
      </c>
      <c r="H1007" s="16">
        <v>1</v>
      </c>
      <c r="I1007" s="16">
        <v>8</v>
      </c>
      <c r="J1007" s="16" t="s">
        <v>122</v>
      </c>
      <c r="K1007" s="16" t="s">
        <v>125</v>
      </c>
      <c r="L1007" s="16" t="s">
        <v>12</v>
      </c>
      <c r="M1007" s="16">
        <v>1</v>
      </c>
      <c r="N1007" s="16" t="s">
        <v>12</v>
      </c>
      <c r="O1007" s="17" t="s">
        <v>33</v>
      </c>
      <c r="R1007" t="str">
        <f t="shared" si="91"/>
        <v>Budaors Challenger CupGroup StageAdrian DuszakBerna Baptiste</v>
      </c>
      <c r="V1007">
        <f t="shared" si="92"/>
        <v>1</v>
      </c>
      <c r="X1007">
        <f t="shared" si="93"/>
        <v>1</v>
      </c>
      <c r="Y1007">
        <f t="shared" si="90"/>
        <v>0</v>
      </c>
      <c r="AA1007">
        <f t="shared" si="94"/>
        <v>0</v>
      </c>
      <c r="AB1007">
        <f t="shared" si="95"/>
        <v>0</v>
      </c>
    </row>
    <row r="1008" spans="1:28" x14ac:dyDescent="0.35">
      <c r="A1008" s="15">
        <v>44310</v>
      </c>
      <c r="B1008" s="16" t="s">
        <v>18</v>
      </c>
      <c r="C1008" s="16" t="s">
        <v>114</v>
      </c>
      <c r="D1008" s="16" t="s">
        <v>5</v>
      </c>
      <c r="E1008" s="16" t="s">
        <v>57</v>
      </c>
      <c r="F1008" s="16" t="s">
        <v>4</v>
      </c>
      <c r="G1008" s="16" t="s">
        <v>52</v>
      </c>
      <c r="H1008" s="16">
        <v>1</v>
      </c>
      <c r="I1008" s="16">
        <v>9</v>
      </c>
      <c r="J1008" s="16" t="s">
        <v>122</v>
      </c>
      <c r="K1008" s="16" t="s">
        <v>125</v>
      </c>
      <c r="L1008" s="16" t="s">
        <v>11</v>
      </c>
      <c r="M1008" s="16">
        <v>1</v>
      </c>
      <c r="N1008" s="16" t="s">
        <v>11</v>
      </c>
      <c r="O1008" s="17" t="s">
        <v>35</v>
      </c>
      <c r="R1008" t="str">
        <f t="shared" si="91"/>
        <v>Budaors Challenger CupGroup StageAdrian DuszakBerna Baptiste</v>
      </c>
      <c r="V1008">
        <f t="shared" si="92"/>
        <v>1</v>
      </c>
      <c r="X1008">
        <f t="shared" si="93"/>
        <v>1</v>
      </c>
      <c r="Y1008">
        <f t="shared" si="90"/>
        <v>0</v>
      </c>
      <c r="AA1008">
        <f t="shared" si="94"/>
        <v>0</v>
      </c>
      <c r="AB1008">
        <f t="shared" si="95"/>
        <v>0</v>
      </c>
    </row>
    <row r="1009" spans="1:28" x14ac:dyDescent="0.35">
      <c r="A1009" s="15">
        <v>44310</v>
      </c>
      <c r="B1009" s="16" t="s">
        <v>18</v>
      </c>
      <c r="C1009" s="16" t="s">
        <v>114</v>
      </c>
      <c r="D1009" s="16" t="s">
        <v>5</v>
      </c>
      <c r="E1009" s="16" t="s">
        <v>57</v>
      </c>
      <c r="F1009" s="16" t="s">
        <v>4</v>
      </c>
      <c r="G1009" s="16" t="s">
        <v>52</v>
      </c>
      <c r="H1009" s="16">
        <v>1</v>
      </c>
      <c r="I1009" s="16">
        <v>10</v>
      </c>
      <c r="J1009" s="16" t="s">
        <v>122</v>
      </c>
      <c r="K1009" s="16" t="s">
        <v>125</v>
      </c>
      <c r="L1009" s="16" t="s">
        <v>11</v>
      </c>
      <c r="M1009" s="16">
        <v>2</v>
      </c>
      <c r="N1009" s="16" t="s">
        <v>11</v>
      </c>
      <c r="O1009" s="17" t="s">
        <v>33</v>
      </c>
      <c r="R1009" t="str">
        <f t="shared" si="91"/>
        <v>Budaors Challenger CupGroup StageAdrian DuszakBerna Baptiste</v>
      </c>
      <c r="V1009">
        <f t="shared" si="92"/>
        <v>1</v>
      </c>
      <c r="X1009">
        <f t="shared" si="93"/>
        <v>0</v>
      </c>
      <c r="Y1009">
        <f t="shared" si="90"/>
        <v>0</v>
      </c>
      <c r="AA1009">
        <f t="shared" si="94"/>
        <v>1</v>
      </c>
      <c r="AB1009">
        <f t="shared" si="95"/>
        <v>0</v>
      </c>
    </row>
    <row r="1010" spans="1:28" x14ac:dyDescent="0.35">
      <c r="A1010" s="15">
        <v>44310</v>
      </c>
      <c r="B1010" s="16" t="s">
        <v>18</v>
      </c>
      <c r="C1010" s="16" t="s">
        <v>114</v>
      </c>
      <c r="D1010" s="16" t="s">
        <v>5</v>
      </c>
      <c r="E1010" s="16" t="s">
        <v>57</v>
      </c>
      <c r="F1010" s="16" t="s">
        <v>4</v>
      </c>
      <c r="G1010" s="16" t="s">
        <v>52</v>
      </c>
      <c r="H1010" s="16">
        <v>1</v>
      </c>
      <c r="I1010" s="16">
        <v>11</v>
      </c>
      <c r="J1010" s="16" t="s">
        <v>122</v>
      </c>
      <c r="K1010" s="16" t="s">
        <v>125</v>
      </c>
      <c r="L1010" s="16" t="s">
        <v>11</v>
      </c>
      <c r="M1010" s="16">
        <v>2</v>
      </c>
      <c r="N1010" s="16" t="s">
        <v>40</v>
      </c>
      <c r="O1010" s="17" t="s">
        <v>40</v>
      </c>
      <c r="R1010" t="str">
        <f t="shared" si="91"/>
        <v>Budaors Challenger CupGroup StageAdrian DuszakBerna Baptiste</v>
      </c>
      <c r="V1010">
        <f t="shared" si="92"/>
        <v>0</v>
      </c>
      <c r="X1010">
        <f t="shared" si="93"/>
        <v>0</v>
      </c>
      <c r="Y1010">
        <f t="shared" si="90"/>
        <v>0</v>
      </c>
      <c r="AA1010">
        <f t="shared" si="94"/>
        <v>0</v>
      </c>
      <c r="AB1010">
        <f t="shared" si="95"/>
        <v>0</v>
      </c>
    </row>
    <row r="1011" spans="1:28" x14ac:dyDescent="0.35">
      <c r="A1011" s="15">
        <v>44310</v>
      </c>
      <c r="B1011" s="16" t="s">
        <v>18</v>
      </c>
      <c r="C1011" s="16" t="s">
        <v>114</v>
      </c>
      <c r="D1011" s="16" t="s">
        <v>5</v>
      </c>
      <c r="E1011" s="16" t="s">
        <v>57</v>
      </c>
      <c r="F1011" s="16" t="s">
        <v>4</v>
      </c>
      <c r="G1011" s="16" t="s">
        <v>52</v>
      </c>
      <c r="H1011" s="16">
        <v>1</v>
      </c>
      <c r="I1011" s="16">
        <v>12</v>
      </c>
      <c r="J1011" s="16" t="s">
        <v>122</v>
      </c>
      <c r="K1011" s="16" t="s">
        <v>125</v>
      </c>
      <c r="L1011" s="16" t="s">
        <v>11</v>
      </c>
      <c r="M1011" s="16">
        <v>1</v>
      </c>
      <c r="N1011" s="16" t="s">
        <v>11</v>
      </c>
      <c r="O1011" s="17" t="s">
        <v>34</v>
      </c>
      <c r="R1011" t="str">
        <f t="shared" si="91"/>
        <v>Budaors Challenger CupGroup StageAdrian DuszakBerna Baptiste</v>
      </c>
      <c r="V1011">
        <f t="shared" si="92"/>
        <v>1</v>
      </c>
      <c r="X1011">
        <f t="shared" si="93"/>
        <v>1</v>
      </c>
      <c r="Y1011">
        <f t="shared" si="90"/>
        <v>0</v>
      </c>
      <c r="AA1011">
        <f t="shared" si="94"/>
        <v>0</v>
      </c>
      <c r="AB1011">
        <f t="shared" si="95"/>
        <v>0</v>
      </c>
    </row>
    <row r="1012" spans="1:28" x14ac:dyDescent="0.35">
      <c r="A1012" s="15">
        <v>44310</v>
      </c>
      <c r="B1012" s="16" t="s">
        <v>18</v>
      </c>
      <c r="C1012" s="16" t="s">
        <v>114</v>
      </c>
      <c r="D1012" s="16" t="s">
        <v>5</v>
      </c>
      <c r="E1012" s="16" t="s">
        <v>57</v>
      </c>
      <c r="F1012" s="16" t="s">
        <v>4</v>
      </c>
      <c r="G1012" s="16" t="s">
        <v>52</v>
      </c>
      <c r="H1012" s="16">
        <v>1</v>
      </c>
      <c r="I1012" s="16">
        <v>13</v>
      </c>
      <c r="J1012" s="16" t="s">
        <v>122</v>
      </c>
      <c r="K1012" s="16" t="s">
        <v>125</v>
      </c>
      <c r="L1012" s="16" t="s">
        <v>11</v>
      </c>
      <c r="M1012" s="16">
        <v>1</v>
      </c>
      <c r="N1012" s="16" t="s">
        <v>11</v>
      </c>
      <c r="O1012" s="17" t="s">
        <v>33</v>
      </c>
      <c r="R1012" t="str">
        <f t="shared" si="91"/>
        <v>Budaors Challenger CupGroup StageAdrian DuszakBerna Baptiste</v>
      </c>
      <c r="V1012">
        <f t="shared" si="92"/>
        <v>1</v>
      </c>
      <c r="X1012">
        <f t="shared" si="93"/>
        <v>1</v>
      </c>
      <c r="Y1012">
        <f t="shared" si="90"/>
        <v>0</v>
      </c>
      <c r="AA1012">
        <f t="shared" si="94"/>
        <v>0</v>
      </c>
      <c r="AB1012">
        <f t="shared" si="95"/>
        <v>0</v>
      </c>
    </row>
    <row r="1013" spans="1:28" x14ac:dyDescent="0.35">
      <c r="A1013" s="15">
        <v>44310</v>
      </c>
      <c r="B1013" s="16" t="s">
        <v>18</v>
      </c>
      <c r="C1013" s="16" t="s">
        <v>114</v>
      </c>
      <c r="D1013" s="16" t="s">
        <v>5</v>
      </c>
      <c r="E1013" s="16" t="s">
        <v>57</v>
      </c>
      <c r="F1013" s="16" t="s">
        <v>4</v>
      </c>
      <c r="G1013" s="16" t="s">
        <v>52</v>
      </c>
      <c r="H1013" s="16">
        <v>1</v>
      </c>
      <c r="I1013" s="16">
        <v>14</v>
      </c>
      <c r="J1013" s="16" t="s">
        <v>122</v>
      </c>
      <c r="K1013" s="16" t="s">
        <v>125</v>
      </c>
      <c r="L1013" s="16" t="s">
        <v>12</v>
      </c>
      <c r="M1013" s="16">
        <v>2</v>
      </c>
      <c r="N1013" s="16" t="s">
        <v>12</v>
      </c>
      <c r="O1013" s="17" t="s">
        <v>33</v>
      </c>
      <c r="R1013" t="str">
        <f t="shared" si="91"/>
        <v>Budaors Challenger CupGroup StageAdrian DuszakBerna Baptiste</v>
      </c>
      <c r="V1013">
        <f t="shared" si="92"/>
        <v>1</v>
      </c>
      <c r="X1013">
        <f t="shared" si="93"/>
        <v>0</v>
      </c>
      <c r="Y1013">
        <f t="shared" si="90"/>
        <v>0</v>
      </c>
      <c r="AA1013">
        <f t="shared" si="94"/>
        <v>1</v>
      </c>
      <c r="AB1013">
        <f t="shared" si="95"/>
        <v>0</v>
      </c>
    </row>
    <row r="1014" spans="1:28" x14ac:dyDescent="0.35">
      <c r="A1014" s="15">
        <v>44310</v>
      </c>
      <c r="B1014" s="16" t="s">
        <v>18</v>
      </c>
      <c r="C1014" s="16" t="s">
        <v>114</v>
      </c>
      <c r="D1014" s="16" t="s">
        <v>5</v>
      </c>
      <c r="E1014" s="16" t="s">
        <v>57</v>
      </c>
      <c r="F1014" s="16" t="s">
        <v>4</v>
      </c>
      <c r="G1014" s="16" t="s">
        <v>52</v>
      </c>
      <c r="H1014" s="16">
        <v>1</v>
      </c>
      <c r="I1014" s="16">
        <v>15</v>
      </c>
      <c r="J1014" s="16" t="s">
        <v>122</v>
      </c>
      <c r="K1014" s="16" t="s">
        <v>125</v>
      </c>
      <c r="L1014" s="16" t="s">
        <v>12</v>
      </c>
      <c r="M1014" s="16">
        <v>2</v>
      </c>
      <c r="N1014" s="16" t="s">
        <v>11</v>
      </c>
      <c r="O1014" s="17" t="s">
        <v>34</v>
      </c>
      <c r="R1014" t="str">
        <f t="shared" si="91"/>
        <v>Budaors Challenger CupGroup StageAdrian DuszakBerna Baptiste</v>
      </c>
      <c r="V1014">
        <f t="shared" si="92"/>
        <v>0</v>
      </c>
      <c r="X1014">
        <f t="shared" si="93"/>
        <v>0</v>
      </c>
      <c r="Y1014">
        <f t="shared" si="90"/>
        <v>0</v>
      </c>
      <c r="AA1014">
        <f t="shared" si="94"/>
        <v>0</v>
      </c>
      <c r="AB1014">
        <f t="shared" si="95"/>
        <v>1</v>
      </c>
    </row>
    <row r="1015" spans="1:28" x14ac:dyDescent="0.35">
      <c r="A1015" s="15">
        <v>44310</v>
      </c>
      <c r="B1015" s="16" t="s">
        <v>18</v>
      </c>
      <c r="C1015" s="16" t="s">
        <v>114</v>
      </c>
      <c r="D1015" s="16" t="s">
        <v>5</v>
      </c>
      <c r="E1015" s="16" t="s">
        <v>57</v>
      </c>
      <c r="F1015" s="16" t="s">
        <v>4</v>
      </c>
      <c r="G1015" s="16" t="s">
        <v>52</v>
      </c>
      <c r="H1015" s="16">
        <v>1</v>
      </c>
      <c r="I1015" s="16">
        <v>16</v>
      </c>
      <c r="J1015" s="16" t="s">
        <v>122</v>
      </c>
      <c r="K1015" s="16" t="s">
        <v>125</v>
      </c>
      <c r="L1015" s="16" t="s">
        <v>12</v>
      </c>
      <c r="M1015" s="16">
        <v>1</v>
      </c>
      <c r="N1015" s="16" t="s">
        <v>11</v>
      </c>
      <c r="O1015" s="17" t="s">
        <v>34</v>
      </c>
      <c r="R1015" t="str">
        <f t="shared" si="91"/>
        <v>Budaors Challenger CupGroup StageAdrian DuszakBerna Baptiste</v>
      </c>
      <c r="V1015">
        <f t="shared" si="92"/>
        <v>0</v>
      </c>
      <c r="X1015">
        <f t="shared" si="93"/>
        <v>0</v>
      </c>
      <c r="Y1015">
        <f t="shared" si="90"/>
        <v>1</v>
      </c>
      <c r="AA1015">
        <f t="shared" si="94"/>
        <v>0</v>
      </c>
      <c r="AB1015">
        <f t="shared" si="95"/>
        <v>0</v>
      </c>
    </row>
    <row r="1016" spans="1:28" x14ac:dyDescent="0.35">
      <c r="A1016" s="15">
        <v>44310</v>
      </c>
      <c r="B1016" s="16" t="s">
        <v>18</v>
      </c>
      <c r="C1016" s="16" t="s">
        <v>114</v>
      </c>
      <c r="D1016" s="16" t="s">
        <v>5</v>
      </c>
      <c r="E1016" s="16" t="s">
        <v>57</v>
      </c>
      <c r="F1016" s="16" t="s">
        <v>4</v>
      </c>
      <c r="G1016" s="16" t="s">
        <v>52</v>
      </c>
      <c r="H1016" s="16">
        <v>2</v>
      </c>
      <c r="I1016" s="16">
        <v>17</v>
      </c>
      <c r="J1016" s="16" t="s">
        <v>122</v>
      </c>
      <c r="K1016" s="16" t="s">
        <v>125</v>
      </c>
      <c r="L1016" s="16" t="s">
        <v>12</v>
      </c>
      <c r="M1016" s="16">
        <v>1</v>
      </c>
      <c r="N1016" s="16" t="s">
        <v>12</v>
      </c>
      <c r="O1016" s="17" t="s">
        <v>33</v>
      </c>
      <c r="R1016" t="str">
        <f t="shared" si="91"/>
        <v>Budaors Challenger CupGroup StageAdrian DuszakBerna Baptiste</v>
      </c>
      <c r="V1016">
        <f t="shared" si="92"/>
        <v>1</v>
      </c>
      <c r="X1016">
        <f t="shared" si="93"/>
        <v>1</v>
      </c>
      <c r="Y1016">
        <f t="shared" si="90"/>
        <v>0</v>
      </c>
      <c r="AA1016">
        <f t="shared" si="94"/>
        <v>0</v>
      </c>
      <c r="AB1016">
        <f t="shared" si="95"/>
        <v>0</v>
      </c>
    </row>
    <row r="1017" spans="1:28" x14ac:dyDescent="0.35">
      <c r="A1017" s="15">
        <v>44310</v>
      </c>
      <c r="B1017" s="16" t="s">
        <v>18</v>
      </c>
      <c r="C1017" s="16" t="s">
        <v>114</v>
      </c>
      <c r="D1017" s="16" t="s">
        <v>5</v>
      </c>
      <c r="E1017" s="16" t="s">
        <v>57</v>
      </c>
      <c r="F1017" s="16" t="s">
        <v>4</v>
      </c>
      <c r="G1017" s="16" t="s">
        <v>52</v>
      </c>
      <c r="H1017" s="16">
        <v>2</v>
      </c>
      <c r="I1017" s="16">
        <v>18</v>
      </c>
      <c r="J1017" s="16" t="s">
        <v>122</v>
      </c>
      <c r="K1017" s="16" t="s">
        <v>125</v>
      </c>
      <c r="L1017" s="16" t="s">
        <v>12</v>
      </c>
      <c r="M1017" s="16">
        <v>2</v>
      </c>
      <c r="N1017" s="16" t="s">
        <v>12</v>
      </c>
      <c r="O1017" s="17" t="s">
        <v>33</v>
      </c>
      <c r="R1017" t="str">
        <f t="shared" si="91"/>
        <v>Budaors Challenger CupGroup StageAdrian DuszakBerna Baptiste</v>
      </c>
      <c r="V1017">
        <f t="shared" si="92"/>
        <v>1</v>
      </c>
      <c r="X1017">
        <f t="shared" si="93"/>
        <v>0</v>
      </c>
      <c r="Y1017">
        <f t="shared" si="90"/>
        <v>0</v>
      </c>
      <c r="AA1017">
        <f t="shared" si="94"/>
        <v>1</v>
      </c>
      <c r="AB1017">
        <f t="shared" si="95"/>
        <v>0</v>
      </c>
    </row>
    <row r="1018" spans="1:28" x14ac:dyDescent="0.35">
      <c r="A1018" s="15">
        <v>44310</v>
      </c>
      <c r="B1018" s="16" t="s">
        <v>18</v>
      </c>
      <c r="C1018" s="16" t="s">
        <v>114</v>
      </c>
      <c r="D1018" s="16" t="s">
        <v>5</v>
      </c>
      <c r="E1018" s="16" t="s">
        <v>57</v>
      </c>
      <c r="F1018" s="16" t="s">
        <v>4</v>
      </c>
      <c r="G1018" s="16" t="s">
        <v>52</v>
      </c>
      <c r="H1018" s="16">
        <v>2</v>
      </c>
      <c r="I1018" s="16">
        <v>19</v>
      </c>
      <c r="J1018" s="16" t="s">
        <v>122</v>
      </c>
      <c r="K1018" s="16" t="s">
        <v>125</v>
      </c>
      <c r="L1018" s="16" t="s">
        <v>12</v>
      </c>
      <c r="M1018" s="16">
        <v>1</v>
      </c>
      <c r="N1018" s="16" t="s">
        <v>40</v>
      </c>
      <c r="O1018" s="17" t="s">
        <v>40</v>
      </c>
      <c r="R1018" t="str">
        <f t="shared" si="91"/>
        <v>Budaors Challenger CupGroup StageAdrian DuszakBerna Baptiste</v>
      </c>
      <c r="V1018">
        <f t="shared" si="92"/>
        <v>0</v>
      </c>
      <c r="X1018">
        <f t="shared" si="93"/>
        <v>0</v>
      </c>
      <c r="Y1018">
        <f t="shared" si="90"/>
        <v>0</v>
      </c>
      <c r="AA1018">
        <f t="shared" si="94"/>
        <v>0</v>
      </c>
      <c r="AB1018">
        <f t="shared" si="95"/>
        <v>0</v>
      </c>
    </row>
    <row r="1019" spans="1:28" x14ac:dyDescent="0.35">
      <c r="A1019" s="15">
        <v>44310</v>
      </c>
      <c r="B1019" s="16" t="s">
        <v>18</v>
      </c>
      <c r="C1019" s="16" t="s">
        <v>114</v>
      </c>
      <c r="D1019" s="16" t="s">
        <v>5</v>
      </c>
      <c r="E1019" s="16" t="s">
        <v>57</v>
      </c>
      <c r="F1019" s="16" t="s">
        <v>4</v>
      </c>
      <c r="G1019" s="16" t="s">
        <v>52</v>
      </c>
      <c r="H1019" s="16">
        <v>2</v>
      </c>
      <c r="I1019" s="16">
        <v>20</v>
      </c>
      <c r="J1019" s="16" t="s">
        <v>122</v>
      </c>
      <c r="K1019" s="16" t="s">
        <v>125</v>
      </c>
      <c r="L1019" s="16" t="s">
        <v>12</v>
      </c>
      <c r="M1019" s="16">
        <v>1</v>
      </c>
      <c r="N1019" s="16" t="s">
        <v>11</v>
      </c>
      <c r="O1019" s="17" t="s">
        <v>35</v>
      </c>
      <c r="R1019" t="str">
        <f t="shared" si="91"/>
        <v>Budaors Challenger CupGroup StageAdrian DuszakBerna Baptiste</v>
      </c>
      <c r="V1019">
        <f t="shared" si="92"/>
        <v>0</v>
      </c>
      <c r="X1019">
        <f t="shared" si="93"/>
        <v>0</v>
      </c>
      <c r="Y1019">
        <f t="shared" si="90"/>
        <v>1</v>
      </c>
      <c r="AA1019">
        <f t="shared" si="94"/>
        <v>0</v>
      </c>
      <c r="AB1019">
        <f t="shared" si="95"/>
        <v>0</v>
      </c>
    </row>
    <row r="1020" spans="1:28" x14ac:dyDescent="0.35">
      <c r="A1020" s="15">
        <v>44310</v>
      </c>
      <c r="B1020" s="16" t="s">
        <v>18</v>
      </c>
      <c r="C1020" s="16" t="s">
        <v>114</v>
      </c>
      <c r="D1020" s="16" t="s">
        <v>5</v>
      </c>
      <c r="E1020" s="16" t="s">
        <v>57</v>
      </c>
      <c r="F1020" s="16" t="s">
        <v>4</v>
      </c>
      <c r="G1020" s="16" t="s">
        <v>52</v>
      </c>
      <c r="H1020" s="16">
        <v>2</v>
      </c>
      <c r="I1020" s="16">
        <v>21</v>
      </c>
      <c r="J1020" s="16" t="s">
        <v>122</v>
      </c>
      <c r="K1020" s="16" t="s">
        <v>125</v>
      </c>
      <c r="L1020" s="16" t="s">
        <v>12</v>
      </c>
      <c r="M1020" s="16">
        <v>2</v>
      </c>
      <c r="N1020" s="16" t="s">
        <v>12</v>
      </c>
      <c r="O1020" s="17" t="s">
        <v>33</v>
      </c>
      <c r="R1020" t="str">
        <f t="shared" si="91"/>
        <v>Budaors Challenger CupGroup StageAdrian DuszakBerna Baptiste</v>
      </c>
      <c r="V1020">
        <f t="shared" si="92"/>
        <v>1</v>
      </c>
      <c r="X1020">
        <f t="shared" si="93"/>
        <v>0</v>
      </c>
      <c r="Y1020">
        <f t="shared" si="90"/>
        <v>0</v>
      </c>
      <c r="AA1020">
        <f t="shared" si="94"/>
        <v>1</v>
      </c>
      <c r="AB1020">
        <f t="shared" si="95"/>
        <v>0</v>
      </c>
    </row>
    <row r="1021" spans="1:28" x14ac:dyDescent="0.35">
      <c r="A1021" s="15">
        <v>44310</v>
      </c>
      <c r="B1021" s="16" t="s">
        <v>18</v>
      </c>
      <c r="C1021" s="16" t="s">
        <v>114</v>
      </c>
      <c r="D1021" s="16" t="s">
        <v>5</v>
      </c>
      <c r="E1021" s="16" t="s">
        <v>57</v>
      </c>
      <c r="F1021" s="16" t="s">
        <v>4</v>
      </c>
      <c r="G1021" s="16" t="s">
        <v>52</v>
      </c>
      <c r="H1021" s="16">
        <v>2</v>
      </c>
      <c r="I1021" s="16">
        <v>22</v>
      </c>
      <c r="J1021" s="16" t="s">
        <v>122</v>
      </c>
      <c r="K1021" s="16" t="s">
        <v>125</v>
      </c>
      <c r="L1021" s="16" t="s">
        <v>11</v>
      </c>
      <c r="M1021" s="16">
        <v>2</v>
      </c>
      <c r="N1021" s="16" t="s">
        <v>11</v>
      </c>
      <c r="O1021" s="17" t="s">
        <v>34</v>
      </c>
      <c r="R1021" t="str">
        <f t="shared" si="91"/>
        <v>Budaors Challenger CupGroup StageAdrian DuszakBerna Baptiste</v>
      </c>
      <c r="V1021">
        <f t="shared" si="92"/>
        <v>1</v>
      </c>
      <c r="X1021">
        <f t="shared" si="93"/>
        <v>0</v>
      </c>
      <c r="Y1021">
        <f t="shared" si="90"/>
        <v>0</v>
      </c>
      <c r="AA1021">
        <f t="shared" si="94"/>
        <v>1</v>
      </c>
      <c r="AB1021">
        <f t="shared" si="95"/>
        <v>0</v>
      </c>
    </row>
    <row r="1022" spans="1:28" x14ac:dyDescent="0.35">
      <c r="A1022" s="15">
        <v>44310</v>
      </c>
      <c r="B1022" s="16" t="s">
        <v>18</v>
      </c>
      <c r="C1022" s="16" t="s">
        <v>114</v>
      </c>
      <c r="D1022" s="16" t="s">
        <v>5</v>
      </c>
      <c r="E1022" s="16" t="s">
        <v>57</v>
      </c>
      <c r="F1022" s="16" t="s">
        <v>4</v>
      </c>
      <c r="G1022" s="16" t="s">
        <v>52</v>
      </c>
      <c r="H1022" s="16">
        <v>2</v>
      </c>
      <c r="I1022" s="16">
        <v>23</v>
      </c>
      <c r="J1022" s="16" t="s">
        <v>122</v>
      </c>
      <c r="K1022" s="16" t="s">
        <v>125</v>
      </c>
      <c r="L1022" s="16" t="s">
        <v>11</v>
      </c>
      <c r="M1022" s="16">
        <v>2</v>
      </c>
      <c r="N1022" s="16" t="s">
        <v>11</v>
      </c>
      <c r="O1022" s="17" t="s">
        <v>33</v>
      </c>
      <c r="R1022" t="str">
        <f t="shared" si="91"/>
        <v>Budaors Challenger CupGroup StageAdrian DuszakBerna Baptiste</v>
      </c>
      <c r="V1022">
        <f t="shared" si="92"/>
        <v>1</v>
      </c>
      <c r="X1022">
        <f t="shared" si="93"/>
        <v>0</v>
      </c>
      <c r="Y1022">
        <f t="shared" si="90"/>
        <v>0</v>
      </c>
      <c r="AA1022">
        <f t="shared" si="94"/>
        <v>1</v>
      </c>
      <c r="AB1022">
        <f t="shared" si="95"/>
        <v>0</v>
      </c>
    </row>
    <row r="1023" spans="1:28" x14ac:dyDescent="0.35">
      <c r="A1023" s="15">
        <v>44310</v>
      </c>
      <c r="B1023" s="16" t="s">
        <v>18</v>
      </c>
      <c r="C1023" s="16" t="s">
        <v>114</v>
      </c>
      <c r="D1023" s="16" t="s">
        <v>5</v>
      </c>
      <c r="E1023" s="16" t="s">
        <v>57</v>
      </c>
      <c r="F1023" s="16" t="s">
        <v>4</v>
      </c>
      <c r="G1023" s="16" t="s">
        <v>52</v>
      </c>
      <c r="H1023" s="16">
        <v>2</v>
      </c>
      <c r="I1023" s="16">
        <v>24</v>
      </c>
      <c r="J1023" s="16" t="s">
        <v>122</v>
      </c>
      <c r="K1023" s="16" t="s">
        <v>125</v>
      </c>
      <c r="L1023" s="16" t="s">
        <v>11</v>
      </c>
      <c r="M1023" s="16">
        <v>2</v>
      </c>
      <c r="N1023" s="16" t="s">
        <v>40</v>
      </c>
      <c r="O1023" s="17" t="s">
        <v>40</v>
      </c>
      <c r="R1023" t="str">
        <f t="shared" si="91"/>
        <v>Budaors Challenger CupGroup StageAdrian DuszakBerna Baptiste</v>
      </c>
      <c r="V1023">
        <f t="shared" si="92"/>
        <v>0</v>
      </c>
      <c r="X1023">
        <f t="shared" si="93"/>
        <v>0</v>
      </c>
      <c r="Y1023">
        <f t="shared" si="90"/>
        <v>0</v>
      </c>
      <c r="AA1023">
        <f t="shared" si="94"/>
        <v>0</v>
      </c>
      <c r="AB1023">
        <f t="shared" si="95"/>
        <v>0</v>
      </c>
    </row>
    <row r="1024" spans="1:28" x14ac:dyDescent="0.35">
      <c r="A1024" s="15">
        <v>44310</v>
      </c>
      <c r="B1024" s="16" t="s">
        <v>18</v>
      </c>
      <c r="C1024" s="16" t="s">
        <v>114</v>
      </c>
      <c r="D1024" s="16" t="s">
        <v>5</v>
      </c>
      <c r="E1024" s="16" t="s">
        <v>57</v>
      </c>
      <c r="F1024" s="16" t="s">
        <v>4</v>
      </c>
      <c r="G1024" s="16" t="s">
        <v>52</v>
      </c>
      <c r="H1024" s="16">
        <v>2</v>
      </c>
      <c r="I1024" s="16">
        <v>25</v>
      </c>
      <c r="J1024" s="16" t="s">
        <v>122</v>
      </c>
      <c r="K1024" s="16" t="s">
        <v>125</v>
      </c>
      <c r="L1024" s="16" t="s">
        <v>11</v>
      </c>
      <c r="M1024" s="16">
        <v>2</v>
      </c>
      <c r="N1024" s="16" t="s">
        <v>12</v>
      </c>
      <c r="O1024" s="17" t="s">
        <v>33</v>
      </c>
      <c r="R1024" t="str">
        <f t="shared" si="91"/>
        <v>Budaors Challenger CupGroup StageAdrian DuszakBerna Baptiste</v>
      </c>
      <c r="V1024">
        <f t="shared" si="92"/>
        <v>0</v>
      </c>
      <c r="X1024">
        <f t="shared" si="93"/>
        <v>0</v>
      </c>
      <c r="Y1024">
        <f t="shared" si="90"/>
        <v>0</v>
      </c>
      <c r="AA1024">
        <f t="shared" si="94"/>
        <v>0</v>
      </c>
      <c r="AB1024">
        <f t="shared" si="95"/>
        <v>1</v>
      </c>
    </row>
    <row r="1025" spans="1:28" x14ac:dyDescent="0.35">
      <c r="A1025" s="15">
        <v>44310</v>
      </c>
      <c r="B1025" s="16" t="s">
        <v>18</v>
      </c>
      <c r="C1025" s="16" t="s">
        <v>114</v>
      </c>
      <c r="D1025" s="16" t="s">
        <v>5</v>
      </c>
      <c r="E1025" s="16" t="s">
        <v>57</v>
      </c>
      <c r="F1025" s="16" t="s">
        <v>4</v>
      </c>
      <c r="G1025" s="16" t="s">
        <v>52</v>
      </c>
      <c r="H1025" s="16">
        <v>2</v>
      </c>
      <c r="I1025" s="16">
        <v>26</v>
      </c>
      <c r="J1025" s="16" t="s">
        <v>122</v>
      </c>
      <c r="K1025" s="16" t="s">
        <v>125</v>
      </c>
      <c r="L1025" s="16" t="s">
        <v>11</v>
      </c>
      <c r="M1025" s="16">
        <v>2</v>
      </c>
      <c r="N1025" s="16" t="s">
        <v>11</v>
      </c>
      <c r="O1025" s="17" t="s">
        <v>33</v>
      </c>
      <c r="R1025" t="str">
        <f t="shared" si="91"/>
        <v>Budaors Challenger CupGroup StageAdrian DuszakBerna Baptiste</v>
      </c>
      <c r="V1025">
        <f t="shared" si="92"/>
        <v>1</v>
      </c>
      <c r="X1025">
        <f t="shared" si="93"/>
        <v>0</v>
      </c>
      <c r="Y1025">
        <f t="shared" si="90"/>
        <v>0</v>
      </c>
      <c r="AA1025">
        <f t="shared" si="94"/>
        <v>1</v>
      </c>
      <c r="AB1025">
        <f t="shared" si="95"/>
        <v>0</v>
      </c>
    </row>
    <row r="1026" spans="1:28" x14ac:dyDescent="0.35">
      <c r="A1026" s="15">
        <v>44310</v>
      </c>
      <c r="B1026" s="16" t="s">
        <v>18</v>
      </c>
      <c r="C1026" s="16" t="s">
        <v>114</v>
      </c>
      <c r="D1026" s="16" t="s">
        <v>5</v>
      </c>
      <c r="E1026" s="16" t="s">
        <v>57</v>
      </c>
      <c r="F1026" s="16" t="s">
        <v>4</v>
      </c>
      <c r="G1026" s="16" t="s">
        <v>52</v>
      </c>
      <c r="H1026" s="16">
        <v>2</v>
      </c>
      <c r="I1026" s="16">
        <v>27</v>
      </c>
      <c r="J1026" s="16" t="s">
        <v>122</v>
      </c>
      <c r="K1026" s="16" t="s">
        <v>125</v>
      </c>
      <c r="L1026" s="16" t="s">
        <v>12</v>
      </c>
      <c r="M1026" s="16">
        <v>2</v>
      </c>
      <c r="N1026" s="16" t="s">
        <v>12</v>
      </c>
      <c r="O1026" s="17" t="s">
        <v>33</v>
      </c>
      <c r="R1026" t="str">
        <f t="shared" si="91"/>
        <v>Budaors Challenger CupGroup StageAdrian DuszakBerna Baptiste</v>
      </c>
      <c r="V1026">
        <f t="shared" si="92"/>
        <v>1</v>
      </c>
      <c r="X1026">
        <f t="shared" si="93"/>
        <v>0</v>
      </c>
      <c r="Y1026">
        <f t="shared" ref="Y1026:Y1089" si="96">IF(AND(M1026=1,L1026&lt;&gt;N1026,N1026&lt;&gt;"E"),1,0)</f>
        <v>0</v>
      </c>
      <c r="AA1026">
        <f t="shared" si="94"/>
        <v>1</v>
      </c>
      <c r="AB1026">
        <f t="shared" si="95"/>
        <v>0</v>
      </c>
    </row>
    <row r="1027" spans="1:28" x14ac:dyDescent="0.35">
      <c r="A1027" s="15">
        <v>44310</v>
      </c>
      <c r="B1027" s="16" t="s">
        <v>18</v>
      </c>
      <c r="C1027" s="16" t="s">
        <v>114</v>
      </c>
      <c r="D1027" s="16" t="s">
        <v>5</v>
      </c>
      <c r="E1027" s="16" t="s">
        <v>57</v>
      </c>
      <c r="F1027" s="16" t="s">
        <v>4</v>
      </c>
      <c r="G1027" s="16" t="s">
        <v>52</v>
      </c>
      <c r="H1027" s="16">
        <v>2</v>
      </c>
      <c r="I1027" s="16">
        <v>28</v>
      </c>
      <c r="J1027" s="16" t="s">
        <v>122</v>
      </c>
      <c r="K1027" s="16" t="s">
        <v>125</v>
      </c>
      <c r="L1027" s="16" t="s">
        <v>12</v>
      </c>
      <c r="M1027" s="16" t="s">
        <v>39</v>
      </c>
      <c r="N1027" s="16" t="s">
        <v>11</v>
      </c>
      <c r="O1027" s="17" t="s">
        <v>33</v>
      </c>
      <c r="R1027" t="str">
        <f t="shared" ref="R1027:R1090" si="97">CONCATENATE(C1027,G1027,J1027,K1027)</f>
        <v>Budaors Challenger CupGroup StageAdrian DuszakBerna Baptiste</v>
      </c>
      <c r="V1027">
        <f t="shared" ref="V1027:V1090" si="98">IF(L1027=N1027,1,0)</f>
        <v>0</v>
      </c>
      <c r="X1027">
        <f t="shared" ref="X1027:X1090" si="99">IF(AND(M1027=1, L1027=N1027),1,0)</f>
        <v>0</v>
      </c>
      <c r="Y1027">
        <f t="shared" si="96"/>
        <v>0</v>
      </c>
      <c r="AA1027">
        <f t="shared" ref="AA1027:AA1090" si="100">IF(AND(M1027=2,L1027=N1027),1,0)</f>
        <v>0</v>
      </c>
      <c r="AB1027">
        <f t="shared" ref="AB1027:AB1090" si="101">IF(AND(M1027=2,L1027&lt;&gt;N1027,N1027&lt;&gt;"E"),1,0)</f>
        <v>0</v>
      </c>
    </row>
    <row r="1028" spans="1:28" x14ac:dyDescent="0.35">
      <c r="A1028" s="15">
        <v>44310</v>
      </c>
      <c r="B1028" s="16" t="s">
        <v>18</v>
      </c>
      <c r="C1028" s="16" t="s">
        <v>114</v>
      </c>
      <c r="D1028" s="16" t="s">
        <v>5</v>
      </c>
      <c r="E1028" s="16" t="s">
        <v>57</v>
      </c>
      <c r="F1028" s="16" t="s">
        <v>4</v>
      </c>
      <c r="G1028" s="16" t="s">
        <v>52</v>
      </c>
      <c r="H1028" s="16">
        <v>2</v>
      </c>
      <c r="I1028" s="16">
        <v>29</v>
      </c>
      <c r="J1028" s="16" t="s">
        <v>122</v>
      </c>
      <c r="K1028" s="16" t="s">
        <v>125</v>
      </c>
      <c r="L1028" s="16" t="s">
        <v>12</v>
      </c>
      <c r="M1028" s="16">
        <v>2</v>
      </c>
      <c r="N1028" s="16" t="s">
        <v>12</v>
      </c>
      <c r="O1028" s="17" t="s">
        <v>33</v>
      </c>
      <c r="R1028" t="str">
        <f t="shared" si="97"/>
        <v>Budaors Challenger CupGroup StageAdrian DuszakBerna Baptiste</v>
      </c>
      <c r="V1028">
        <f t="shared" si="98"/>
        <v>1</v>
      </c>
      <c r="X1028">
        <f t="shared" si="99"/>
        <v>0</v>
      </c>
      <c r="Y1028">
        <f t="shared" si="96"/>
        <v>0</v>
      </c>
      <c r="AA1028">
        <f t="shared" si="100"/>
        <v>1</v>
      </c>
      <c r="AB1028">
        <f t="shared" si="101"/>
        <v>0</v>
      </c>
    </row>
    <row r="1029" spans="1:28" x14ac:dyDescent="0.35">
      <c r="A1029" s="15">
        <v>44310</v>
      </c>
      <c r="B1029" s="16" t="s">
        <v>18</v>
      </c>
      <c r="C1029" s="16" t="s">
        <v>114</v>
      </c>
      <c r="D1029" s="16" t="s">
        <v>5</v>
      </c>
      <c r="E1029" s="16" t="s">
        <v>57</v>
      </c>
      <c r="F1029" s="16" t="s">
        <v>4</v>
      </c>
      <c r="G1029" s="16" t="s">
        <v>52</v>
      </c>
      <c r="H1029" s="16">
        <v>2</v>
      </c>
      <c r="I1029" s="16">
        <v>30</v>
      </c>
      <c r="J1029" s="16" t="s">
        <v>122</v>
      </c>
      <c r="K1029" s="16" t="s">
        <v>125</v>
      </c>
      <c r="L1029" s="16" t="s">
        <v>12</v>
      </c>
      <c r="M1029" s="16">
        <v>1</v>
      </c>
      <c r="N1029" s="16" t="s">
        <v>12</v>
      </c>
      <c r="O1029" s="17" t="s">
        <v>33</v>
      </c>
      <c r="R1029" t="str">
        <f t="shared" si="97"/>
        <v>Budaors Challenger CupGroup StageAdrian DuszakBerna Baptiste</v>
      </c>
      <c r="V1029">
        <f t="shared" si="98"/>
        <v>1</v>
      </c>
      <c r="X1029">
        <f t="shared" si="99"/>
        <v>1</v>
      </c>
      <c r="Y1029">
        <f t="shared" si="96"/>
        <v>0</v>
      </c>
      <c r="AA1029">
        <f t="shared" si="100"/>
        <v>0</v>
      </c>
      <c r="AB1029">
        <f t="shared" si="101"/>
        <v>0</v>
      </c>
    </row>
    <row r="1030" spans="1:28" x14ac:dyDescent="0.35">
      <c r="A1030" s="15">
        <v>44310</v>
      </c>
      <c r="B1030" s="16" t="s">
        <v>18</v>
      </c>
      <c r="C1030" s="16" t="s">
        <v>114</v>
      </c>
      <c r="D1030" s="16" t="s">
        <v>5</v>
      </c>
      <c r="E1030" s="16" t="s">
        <v>57</v>
      </c>
      <c r="F1030" s="16" t="s">
        <v>4</v>
      </c>
      <c r="G1030" s="16" t="s">
        <v>52</v>
      </c>
      <c r="H1030" s="16">
        <v>2</v>
      </c>
      <c r="I1030" s="16">
        <v>31</v>
      </c>
      <c r="J1030" s="16" t="s">
        <v>122</v>
      </c>
      <c r="K1030" s="16" t="s">
        <v>125</v>
      </c>
      <c r="L1030" s="16" t="s">
        <v>11</v>
      </c>
      <c r="M1030" s="16">
        <v>2</v>
      </c>
      <c r="N1030" s="16" t="s">
        <v>11</v>
      </c>
      <c r="O1030" s="17" t="s">
        <v>33</v>
      </c>
      <c r="R1030" t="str">
        <f t="shared" si="97"/>
        <v>Budaors Challenger CupGroup StageAdrian DuszakBerna Baptiste</v>
      </c>
      <c r="V1030">
        <f t="shared" si="98"/>
        <v>1</v>
      </c>
      <c r="X1030">
        <f t="shared" si="99"/>
        <v>0</v>
      </c>
      <c r="Y1030">
        <f t="shared" si="96"/>
        <v>0</v>
      </c>
      <c r="AA1030">
        <f t="shared" si="100"/>
        <v>1</v>
      </c>
      <c r="AB1030">
        <f t="shared" si="101"/>
        <v>0</v>
      </c>
    </row>
    <row r="1031" spans="1:28" x14ac:dyDescent="0.35">
      <c r="A1031" s="15">
        <v>44310</v>
      </c>
      <c r="B1031" s="16" t="s">
        <v>18</v>
      </c>
      <c r="C1031" s="16" t="s">
        <v>114</v>
      </c>
      <c r="D1031" s="16" t="s">
        <v>5</v>
      </c>
      <c r="E1031" s="16" t="s">
        <v>57</v>
      </c>
      <c r="F1031" s="16" t="s">
        <v>4</v>
      </c>
      <c r="G1031" s="16" t="s">
        <v>52</v>
      </c>
      <c r="H1031" s="16">
        <v>2</v>
      </c>
      <c r="I1031" s="16">
        <v>32</v>
      </c>
      <c r="J1031" s="16" t="s">
        <v>122</v>
      </c>
      <c r="K1031" s="16" t="s">
        <v>125</v>
      </c>
      <c r="L1031" s="16" t="s">
        <v>11</v>
      </c>
      <c r="M1031" s="16">
        <v>1</v>
      </c>
      <c r="N1031" s="16" t="s">
        <v>11</v>
      </c>
      <c r="O1031" s="17" t="s">
        <v>34</v>
      </c>
      <c r="R1031" t="str">
        <f t="shared" si="97"/>
        <v>Budaors Challenger CupGroup StageAdrian DuszakBerna Baptiste</v>
      </c>
      <c r="V1031">
        <f t="shared" si="98"/>
        <v>1</v>
      </c>
      <c r="X1031">
        <f t="shared" si="99"/>
        <v>1</v>
      </c>
      <c r="Y1031">
        <f t="shared" si="96"/>
        <v>0</v>
      </c>
      <c r="AA1031">
        <f t="shared" si="100"/>
        <v>0</v>
      </c>
      <c r="AB1031">
        <f t="shared" si="101"/>
        <v>0</v>
      </c>
    </row>
    <row r="1032" spans="1:28" x14ac:dyDescent="0.35">
      <c r="A1032" s="15">
        <v>44310</v>
      </c>
      <c r="B1032" s="16" t="s">
        <v>18</v>
      </c>
      <c r="C1032" s="16" t="s">
        <v>114</v>
      </c>
      <c r="D1032" s="16" t="s">
        <v>5</v>
      </c>
      <c r="E1032" s="16" t="s">
        <v>57</v>
      </c>
      <c r="F1032" s="16" t="s">
        <v>4</v>
      </c>
      <c r="G1032" s="16" t="s">
        <v>52</v>
      </c>
      <c r="H1032" s="16">
        <v>2</v>
      </c>
      <c r="I1032" s="16">
        <v>33</v>
      </c>
      <c r="J1032" s="16" t="s">
        <v>122</v>
      </c>
      <c r="K1032" s="16" t="s">
        <v>125</v>
      </c>
      <c r="L1032" s="16" t="s">
        <v>11</v>
      </c>
      <c r="M1032" s="16">
        <v>2</v>
      </c>
      <c r="N1032" s="16" t="s">
        <v>11</v>
      </c>
      <c r="O1032" s="17" t="s">
        <v>33</v>
      </c>
      <c r="R1032" t="str">
        <f t="shared" si="97"/>
        <v>Budaors Challenger CupGroup StageAdrian DuszakBerna Baptiste</v>
      </c>
      <c r="V1032">
        <f t="shared" si="98"/>
        <v>1</v>
      </c>
      <c r="X1032">
        <f t="shared" si="99"/>
        <v>0</v>
      </c>
      <c r="Y1032">
        <f t="shared" si="96"/>
        <v>0</v>
      </c>
      <c r="AA1032">
        <f t="shared" si="100"/>
        <v>1</v>
      </c>
      <c r="AB1032">
        <f t="shared" si="101"/>
        <v>0</v>
      </c>
    </row>
    <row r="1033" spans="1:28" x14ac:dyDescent="0.35">
      <c r="A1033" s="15">
        <v>44310</v>
      </c>
      <c r="B1033" s="16" t="s">
        <v>18</v>
      </c>
      <c r="C1033" s="16" t="s">
        <v>114</v>
      </c>
      <c r="D1033" s="16" t="s">
        <v>5</v>
      </c>
      <c r="E1033" s="16" t="s">
        <v>57</v>
      </c>
      <c r="F1033" s="16" t="s">
        <v>4</v>
      </c>
      <c r="G1033" s="16" t="s">
        <v>52</v>
      </c>
      <c r="H1033" s="16">
        <v>2</v>
      </c>
      <c r="I1033" s="16">
        <v>34</v>
      </c>
      <c r="J1033" s="16" t="s">
        <v>122</v>
      </c>
      <c r="K1033" s="16" t="s">
        <v>125</v>
      </c>
      <c r="L1033" s="16" t="s">
        <v>11</v>
      </c>
      <c r="M1033" s="16">
        <v>2</v>
      </c>
      <c r="N1033" s="16" t="s">
        <v>11</v>
      </c>
      <c r="O1033" s="17" t="s">
        <v>34</v>
      </c>
      <c r="R1033" t="str">
        <f t="shared" si="97"/>
        <v>Budaors Challenger CupGroup StageAdrian DuszakBerna Baptiste</v>
      </c>
      <c r="V1033">
        <f t="shared" si="98"/>
        <v>1</v>
      </c>
      <c r="X1033">
        <f t="shared" si="99"/>
        <v>0</v>
      </c>
      <c r="Y1033">
        <f t="shared" si="96"/>
        <v>0</v>
      </c>
      <c r="AA1033">
        <f t="shared" si="100"/>
        <v>1</v>
      </c>
      <c r="AB1033">
        <f t="shared" si="101"/>
        <v>0</v>
      </c>
    </row>
    <row r="1034" spans="1:28" x14ac:dyDescent="0.35">
      <c r="A1034" s="15">
        <v>44310</v>
      </c>
      <c r="B1034" s="16" t="s">
        <v>18</v>
      </c>
      <c r="C1034" s="16" t="s">
        <v>114</v>
      </c>
      <c r="D1034" s="16" t="s">
        <v>5</v>
      </c>
      <c r="E1034" s="16" t="s">
        <v>57</v>
      </c>
      <c r="F1034" s="16" t="s">
        <v>4</v>
      </c>
      <c r="G1034" s="16" t="s">
        <v>52</v>
      </c>
      <c r="H1034" s="16">
        <v>2</v>
      </c>
      <c r="I1034" s="16">
        <v>35</v>
      </c>
      <c r="J1034" s="16" t="s">
        <v>122</v>
      </c>
      <c r="K1034" s="16" t="s">
        <v>125</v>
      </c>
      <c r="L1034" s="16" t="s">
        <v>12</v>
      </c>
      <c r="M1034" s="16">
        <v>1</v>
      </c>
      <c r="N1034" s="16" t="s">
        <v>12</v>
      </c>
      <c r="O1034" s="17" t="s">
        <v>34</v>
      </c>
      <c r="R1034" t="str">
        <f t="shared" si="97"/>
        <v>Budaors Challenger CupGroup StageAdrian DuszakBerna Baptiste</v>
      </c>
      <c r="V1034">
        <f t="shared" si="98"/>
        <v>1</v>
      </c>
      <c r="X1034">
        <f t="shared" si="99"/>
        <v>1</v>
      </c>
      <c r="Y1034">
        <f t="shared" si="96"/>
        <v>0</v>
      </c>
      <c r="AA1034">
        <f t="shared" si="100"/>
        <v>0</v>
      </c>
      <c r="AB1034">
        <f t="shared" si="101"/>
        <v>0</v>
      </c>
    </row>
    <row r="1035" spans="1:28" x14ac:dyDescent="0.35">
      <c r="A1035" s="15">
        <v>44310</v>
      </c>
      <c r="B1035" s="16" t="s">
        <v>18</v>
      </c>
      <c r="C1035" s="16" t="s">
        <v>114</v>
      </c>
      <c r="D1035" s="16" t="s">
        <v>5</v>
      </c>
      <c r="E1035" s="16" t="s">
        <v>57</v>
      </c>
      <c r="F1035" s="16" t="s">
        <v>4</v>
      </c>
      <c r="G1035" s="16" t="s">
        <v>52</v>
      </c>
      <c r="H1035" s="16">
        <v>2</v>
      </c>
      <c r="I1035" s="16">
        <v>36</v>
      </c>
      <c r="J1035" s="16" t="s">
        <v>122</v>
      </c>
      <c r="K1035" s="16" t="s">
        <v>125</v>
      </c>
      <c r="L1035" s="16" t="s">
        <v>12</v>
      </c>
      <c r="M1035" s="16">
        <v>1</v>
      </c>
      <c r="N1035" s="16" t="s">
        <v>12</v>
      </c>
      <c r="O1035" s="17" t="s">
        <v>33</v>
      </c>
      <c r="R1035" t="str">
        <f t="shared" si="97"/>
        <v>Budaors Challenger CupGroup StageAdrian DuszakBerna Baptiste</v>
      </c>
      <c r="V1035">
        <f t="shared" si="98"/>
        <v>1</v>
      </c>
      <c r="X1035">
        <f t="shared" si="99"/>
        <v>1</v>
      </c>
      <c r="Y1035">
        <f t="shared" si="96"/>
        <v>0</v>
      </c>
      <c r="AA1035">
        <f t="shared" si="100"/>
        <v>0</v>
      </c>
      <c r="AB1035">
        <f t="shared" si="101"/>
        <v>0</v>
      </c>
    </row>
    <row r="1036" spans="1:28" x14ac:dyDescent="0.35">
      <c r="A1036" s="15">
        <v>44310</v>
      </c>
      <c r="B1036" s="16" t="s">
        <v>18</v>
      </c>
      <c r="C1036" s="16" t="s">
        <v>114</v>
      </c>
      <c r="D1036" s="16" t="s">
        <v>5</v>
      </c>
      <c r="E1036" s="16" t="s">
        <v>57</v>
      </c>
      <c r="F1036" s="16" t="s">
        <v>4</v>
      </c>
      <c r="G1036" s="16" t="s">
        <v>52</v>
      </c>
      <c r="H1036" s="16">
        <v>2</v>
      </c>
      <c r="I1036" s="16">
        <v>37</v>
      </c>
      <c r="J1036" s="16" t="s">
        <v>122</v>
      </c>
      <c r="K1036" s="16" t="s">
        <v>125</v>
      </c>
      <c r="L1036" s="16" t="s">
        <v>12</v>
      </c>
      <c r="M1036" s="16">
        <v>1</v>
      </c>
      <c r="N1036" s="16" t="s">
        <v>11</v>
      </c>
      <c r="O1036" s="17" t="s">
        <v>34</v>
      </c>
      <c r="R1036" t="str">
        <f t="shared" si="97"/>
        <v>Budaors Challenger CupGroup StageAdrian DuszakBerna Baptiste</v>
      </c>
      <c r="V1036">
        <f t="shared" si="98"/>
        <v>0</v>
      </c>
      <c r="X1036">
        <f t="shared" si="99"/>
        <v>0</v>
      </c>
      <c r="Y1036">
        <f t="shared" si="96"/>
        <v>1</v>
      </c>
      <c r="AA1036">
        <f t="shared" si="100"/>
        <v>0</v>
      </c>
      <c r="AB1036">
        <f t="shared" si="101"/>
        <v>0</v>
      </c>
    </row>
    <row r="1037" spans="1:28" x14ac:dyDescent="0.35">
      <c r="A1037" s="15">
        <v>44310</v>
      </c>
      <c r="B1037" s="16" t="s">
        <v>18</v>
      </c>
      <c r="C1037" s="16" t="s">
        <v>114</v>
      </c>
      <c r="D1037" s="16" t="s">
        <v>5</v>
      </c>
      <c r="E1037" s="16" t="s">
        <v>57</v>
      </c>
      <c r="F1037" s="16" t="s">
        <v>4</v>
      </c>
      <c r="G1037" s="16" t="s">
        <v>52</v>
      </c>
      <c r="H1037" s="16">
        <v>2</v>
      </c>
      <c r="I1037" s="16">
        <v>38</v>
      </c>
      <c r="J1037" s="16" t="s">
        <v>122</v>
      </c>
      <c r="K1037" s="16" t="s">
        <v>125</v>
      </c>
      <c r="L1037" s="16" t="s">
        <v>12</v>
      </c>
      <c r="M1037" s="16">
        <v>1</v>
      </c>
      <c r="N1037" s="16" t="s">
        <v>40</v>
      </c>
      <c r="O1037" s="17" t="s">
        <v>40</v>
      </c>
      <c r="R1037" t="str">
        <f t="shared" si="97"/>
        <v>Budaors Challenger CupGroup StageAdrian DuszakBerna Baptiste</v>
      </c>
      <c r="V1037">
        <f t="shared" si="98"/>
        <v>0</v>
      </c>
      <c r="X1037">
        <f t="shared" si="99"/>
        <v>0</v>
      </c>
      <c r="Y1037">
        <f t="shared" si="96"/>
        <v>0</v>
      </c>
      <c r="AA1037">
        <f t="shared" si="100"/>
        <v>0</v>
      </c>
      <c r="AB1037">
        <f t="shared" si="101"/>
        <v>0</v>
      </c>
    </row>
    <row r="1038" spans="1:28" x14ac:dyDescent="0.35">
      <c r="A1038" s="15">
        <v>44310</v>
      </c>
      <c r="B1038" s="16" t="s">
        <v>18</v>
      </c>
      <c r="C1038" s="16" t="s">
        <v>114</v>
      </c>
      <c r="D1038" s="16" t="s">
        <v>5</v>
      </c>
      <c r="E1038" s="16" t="s">
        <v>57</v>
      </c>
      <c r="F1038" s="16" t="s">
        <v>4</v>
      </c>
      <c r="G1038" s="16" t="s">
        <v>52</v>
      </c>
      <c r="H1038" s="16">
        <v>2</v>
      </c>
      <c r="I1038" s="16">
        <v>39</v>
      </c>
      <c r="J1038" s="16" t="s">
        <v>122</v>
      </c>
      <c r="K1038" s="16" t="s">
        <v>125</v>
      </c>
      <c r="L1038" s="16" t="s">
        <v>12</v>
      </c>
      <c r="M1038" s="16">
        <v>1</v>
      </c>
      <c r="N1038" s="16" t="s">
        <v>11</v>
      </c>
      <c r="O1038" s="17" t="s">
        <v>33</v>
      </c>
      <c r="R1038" t="str">
        <f t="shared" si="97"/>
        <v>Budaors Challenger CupGroup StageAdrian DuszakBerna Baptiste</v>
      </c>
      <c r="V1038">
        <f t="shared" si="98"/>
        <v>0</v>
      </c>
      <c r="X1038">
        <f t="shared" si="99"/>
        <v>0</v>
      </c>
      <c r="Y1038">
        <f t="shared" si="96"/>
        <v>1</v>
      </c>
      <c r="AA1038">
        <f t="shared" si="100"/>
        <v>0</v>
      </c>
      <c r="AB1038">
        <f t="shared" si="101"/>
        <v>0</v>
      </c>
    </row>
    <row r="1039" spans="1:28" x14ac:dyDescent="0.35">
      <c r="A1039" s="15">
        <v>44310</v>
      </c>
      <c r="B1039" s="16" t="s">
        <v>18</v>
      </c>
      <c r="C1039" s="16" t="s">
        <v>114</v>
      </c>
      <c r="D1039" s="16" t="s">
        <v>5</v>
      </c>
      <c r="E1039" s="16" t="s">
        <v>57</v>
      </c>
      <c r="F1039" s="16" t="s">
        <v>4</v>
      </c>
      <c r="G1039" s="16" t="s">
        <v>52</v>
      </c>
      <c r="H1039" s="16">
        <v>2</v>
      </c>
      <c r="I1039" s="16">
        <v>40</v>
      </c>
      <c r="J1039" s="16" t="s">
        <v>122</v>
      </c>
      <c r="K1039" s="16" t="s">
        <v>125</v>
      </c>
      <c r="L1039" s="16" t="s">
        <v>11</v>
      </c>
      <c r="M1039" s="16">
        <v>1</v>
      </c>
      <c r="N1039" s="16" t="s">
        <v>11</v>
      </c>
      <c r="O1039" s="17" t="s">
        <v>35</v>
      </c>
      <c r="R1039" t="str">
        <f t="shared" si="97"/>
        <v>Budaors Challenger CupGroup StageAdrian DuszakBerna Baptiste</v>
      </c>
      <c r="V1039">
        <f t="shared" si="98"/>
        <v>1</v>
      </c>
      <c r="X1039">
        <f t="shared" si="99"/>
        <v>1</v>
      </c>
      <c r="Y1039">
        <f t="shared" si="96"/>
        <v>0</v>
      </c>
      <c r="AA1039">
        <f t="shared" si="100"/>
        <v>0</v>
      </c>
      <c r="AB1039">
        <f t="shared" si="101"/>
        <v>0</v>
      </c>
    </row>
    <row r="1040" spans="1:28" x14ac:dyDescent="0.35">
      <c r="A1040" s="15">
        <v>44310</v>
      </c>
      <c r="B1040" s="16" t="s">
        <v>18</v>
      </c>
      <c r="C1040" s="16" t="s">
        <v>118</v>
      </c>
      <c r="D1040" s="16" t="s">
        <v>5</v>
      </c>
      <c r="E1040" s="16" t="s">
        <v>57</v>
      </c>
      <c r="F1040" s="16" t="s">
        <v>4</v>
      </c>
      <c r="G1040" s="16" t="s">
        <v>52</v>
      </c>
      <c r="H1040" s="16">
        <v>1</v>
      </c>
      <c r="I1040" s="16">
        <v>1</v>
      </c>
      <c r="J1040" s="16" t="s">
        <v>28</v>
      </c>
      <c r="K1040" s="16" t="s">
        <v>126</v>
      </c>
      <c r="L1040" s="16" t="s">
        <v>12</v>
      </c>
      <c r="M1040" s="16">
        <v>2</v>
      </c>
      <c r="N1040" s="16" t="s">
        <v>11</v>
      </c>
      <c r="O1040" s="17" t="s">
        <v>34</v>
      </c>
      <c r="R1040" t="str">
        <f t="shared" si="97"/>
        <v>Budaors Challenger cupGroup StageCsaba BanyikJean Thierry Belus</v>
      </c>
      <c r="V1040">
        <f t="shared" si="98"/>
        <v>0</v>
      </c>
      <c r="X1040">
        <f t="shared" si="99"/>
        <v>0</v>
      </c>
      <c r="Y1040">
        <f t="shared" si="96"/>
        <v>0</v>
      </c>
      <c r="AA1040">
        <f t="shared" si="100"/>
        <v>0</v>
      </c>
      <c r="AB1040">
        <f t="shared" si="101"/>
        <v>1</v>
      </c>
    </row>
    <row r="1041" spans="1:28" x14ac:dyDescent="0.35">
      <c r="A1041" s="15">
        <v>44310</v>
      </c>
      <c r="B1041" s="16" t="s">
        <v>18</v>
      </c>
      <c r="C1041" s="16" t="s">
        <v>118</v>
      </c>
      <c r="D1041" s="16" t="s">
        <v>5</v>
      </c>
      <c r="E1041" s="16" t="s">
        <v>57</v>
      </c>
      <c r="F1041" s="16" t="s">
        <v>4</v>
      </c>
      <c r="G1041" s="16" t="s">
        <v>52</v>
      </c>
      <c r="H1041" s="16">
        <v>1</v>
      </c>
      <c r="I1041" s="16">
        <v>2</v>
      </c>
      <c r="J1041" s="16" t="s">
        <v>28</v>
      </c>
      <c r="K1041" s="16" t="s">
        <v>126</v>
      </c>
      <c r="L1041" s="16" t="s">
        <v>12</v>
      </c>
      <c r="M1041" s="16">
        <v>2</v>
      </c>
      <c r="N1041" s="16" t="s">
        <v>11</v>
      </c>
      <c r="O1041" s="17" t="s">
        <v>33</v>
      </c>
      <c r="R1041" t="str">
        <f t="shared" si="97"/>
        <v>Budaors Challenger cupGroup StageCsaba BanyikJean Thierry Belus</v>
      </c>
      <c r="V1041">
        <f t="shared" si="98"/>
        <v>0</v>
      </c>
      <c r="X1041">
        <f t="shared" si="99"/>
        <v>0</v>
      </c>
      <c r="Y1041">
        <f t="shared" si="96"/>
        <v>0</v>
      </c>
      <c r="AA1041">
        <f t="shared" si="100"/>
        <v>0</v>
      </c>
      <c r="AB1041">
        <f t="shared" si="101"/>
        <v>1</v>
      </c>
    </row>
    <row r="1042" spans="1:28" x14ac:dyDescent="0.35">
      <c r="A1042" s="15">
        <v>44310</v>
      </c>
      <c r="B1042" s="16" t="s">
        <v>18</v>
      </c>
      <c r="C1042" s="16" t="s">
        <v>118</v>
      </c>
      <c r="D1042" s="16" t="s">
        <v>5</v>
      </c>
      <c r="E1042" s="16" t="s">
        <v>57</v>
      </c>
      <c r="F1042" s="16" t="s">
        <v>4</v>
      </c>
      <c r="G1042" s="16" t="s">
        <v>52</v>
      </c>
      <c r="H1042" s="16">
        <v>1</v>
      </c>
      <c r="I1042" s="16">
        <v>3</v>
      </c>
      <c r="J1042" s="16" t="s">
        <v>28</v>
      </c>
      <c r="K1042" s="16" t="s">
        <v>126</v>
      </c>
      <c r="L1042" s="16" t="s">
        <v>12</v>
      </c>
      <c r="M1042" s="16" t="s">
        <v>39</v>
      </c>
      <c r="N1042" s="16" t="s">
        <v>11</v>
      </c>
      <c r="O1042" s="17" t="s">
        <v>33</v>
      </c>
      <c r="R1042" t="str">
        <f t="shared" si="97"/>
        <v>Budaors Challenger cupGroup StageCsaba BanyikJean Thierry Belus</v>
      </c>
      <c r="V1042">
        <f t="shared" si="98"/>
        <v>0</v>
      </c>
      <c r="X1042">
        <f t="shared" si="99"/>
        <v>0</v>
      </c>
      <c r="Y1042">
        <f t="shared" si="96"/>
        <v>0</v>
      </c>
      <c r="AA1042">
        <f t="shared" si="100"/>
        <v>0</v>
      </c>
      <c r="AB1042">
        <f t="shared" si="101"/>
        <v>0</v>
      </c>
    </row>
    <row r="1043" spans="1:28" x14ac:dyDescent="0.35">
      <c r="A1043" s="15">
        <v>44310</v>
      </c>
      <c r="B1043" s="16" t="s">
        <v>18</v>
      </c>
      <c r="C1043" s="16" t="s">
        <v>118</v>
      </c>
      <c r="D1043" s="16" t="s">
        <v>5</v>
      </c>
      <c r="E1043" s="16" t="s">
        <v>57</v>
      </c>
      <c r="F1043" s="16" t="s">
        <v>4</v>
      </c>
      <c r="G1043" s="16" t="s">
        <v>52</v>
      </c>
      <c r="H1043" s="16">
        <v>1</v>
      </c>
      <c r="I1043" s="16">
        <v>4</v>
      </c>
      <c r="J1043" s="16" t="s">
        <v>28</v>
      </c>
      <c r="K1043" s="16" t="s">
        <v>126</v>
      </c>
      <c r="L1043" s="16" t="s">
        <v>12</v>
      </c>
      <c r="M1043" s="16">
        <v>1</v>
      </c>
      <c r="N1043" s="16" t="s">
        <v>12</v>
      </c>
      <c r="O1043" s="17" t="s">
        <v>35</v>
      </c>
      <c r="R1043" t="str">
        <f t="shared" si="97"/>
        <v>Budaors Challenger cupGroup StageCsaba BanyikJean Thierry Belus</v>
      </c>
      <c r="V1043">
        <f t="shared" si="98"/>
        <v>1</v>
      </c>
      <c r="X1043">
        <f t="shared" si="99"/>
        <v>1</v>
      </c>
      <c r="Y1043">
        <f t="shared" si="96"/>
        <v>0</v>
      </c>
      <c r="AA1043">
        <f t="shared" si="100"/>
        <v>0</v>
      </c>
      <c r="AB1043">
        <f t="shared" si="101"/>
        <v>0</v>
      </c>
    </row>
    <row r="1044" spans="1:28" x14ac:dyDescent="0.35">
      <c r="A1044" s="15">
        <v>44310</v>
      </c>
      <c r="B1044" s="16" t="s">
        <v>18</v>
      </c>
      <c r="C1044" s="16" t="s">
        <v>118</v>
      </c>
      <c r="D1044" s="16" t="s">
        <v>5</v>
      </c>
      <c r="E1044" s="16" t="s">
        <v>57</v>
      </c>
      <c r="F1044" s="16" t="s">
        <v>4</v>
      </c>
      <c r="G1044" s="16" t="s">
        <v>52</v>
      </c>
      <c r="H1044" s="16">
        <v>1</v>
      </c>
      <c r="I1044" s="16">
        <v>5</v>
      </c>
      <c r="J1044" s="16" t="s">
        <v>28</v>
      </c>
      <c r="K1044" s="16" t="s">
        <v>126</v>
      </c>
      <c r="L1044" s="16" t="s">
        <v>11</v>
      </c>
      <c r="M1044" s="16">
        <v>1</v>
      </c>
      <c r="N1044" s="16" t="s">
        <v>11</v>
      </c>
      <c r="O1044" s="17" t="s">
        <v>35</v>
      </c>
      <c r="R1044" t="str">
        <f t="shared" si="97"/>
        <v>Budaors Challenger cupGroup StageCsaba BanyikJean Thierry Belus</v>
      </c>
      <c r="V1044">
        <f t="shared" si="98"/>
        <v>1</v>
      </c>
      <c r="X1044">
        <f t="shared" si="99"/>
        <v>1</v>
      </c>
      <c r="Y1044">
        <f t="shared" si="96"/>
        <v>0</v>
      </c>
      <c r="AA1044">
        <f t="shared" si="100"/>
        <v>0</v>
      </c>
      <c r="AB1044">
        <f t="shared" si="101"/>
        <v>0</v>
      </c>
    </row>
    <row r="1045" spans="1:28" x14ac:dyDescent="0.35">
      <c r="A1045" s="15">
        <v>44310</v>
      </c>
      <c r="B1045" s="16" t="s">
        <v>18</v>
      </c>
      <c r="C1045" s="16" t="s">
        <v>118</v>
      </c>
      <c r="D1045" s="16" t="s">
        <v>5</v>
      </c>
      <c r="E1045" s="16" t="s">
        <v>57</v>
      </c>
      <c r="F1045" s="16" t="s">
        <v>4</v>
      </c>
      <c r="G1045" s="16" t="s">
        <v>52</v>
      </c>
      <c r="H1045" s="16">
        <v>1</v>
      </c>
      <c r="I1045" s="16">
        <v>6</v>
      </c>
      <c r="J1045" s="16" t="s">
        <v>28</v>
      </c>
      <c r="K1045" s="16" t="s">
        <v>126</v>
      </c>
      <c r="L1045" s="16" t="s">
        <v>11</v>
      </c>
      <c r="M1045" s="16">
        <v>1</v>
      </c>
      <c r="N1045" s="16" t="s">
        <v>11</v>
      </c>
      <c r="O1045" s="17" t="s">
        <v>35</v>
      </c>
      <c r="R1045" t="str">
        <f t="shared" si="97"/>
        <v>Budaors Challenger cupGroup StageCsaba BanyikJean Thierry Belus</v>
      </c>
      <c r="V1045">
        <f t="shared" si="98"/>
        <v>1</v>
      </c>
      <c r="X1045">
        <f t="shared" si="99"/>
        <v>1</v>
      </c>
      <c r="Y1045">
        <f t="shared" si="96"/>
        <v>0</v>
      </c>
      <c r="AA1045">
        <f t="shared" si="100"/>
        <v>0</v>
      </c>
      <c r="AB1045">
        <f t="shared" si="101"/>
        <v>0</v>
      </c>
    </row>
    <row r="1046" spans="1:28" x14ac:dyDescent="0.35">
      <c r="A1046" s="15">
        <v>44310</v>
      </c>
      <c r="B1046" s="16" t="s">
        <v>18</v>
      </c>
      <c r="C1046" s="16" t="s">
        <v>118</v>
      </c>
      <c r="D1046" s="16" t="s">
        <v>5</v>
      </c>
      <c r="E1046" s="16" t="s">
        <v>57</v>
      </c>
      <c r="F1046" s="16" t="s">
        <v>4</v>
      </c>
      <c r="G1046" s="16" t="s">
        <v>52</v>
      </c>
      <c r="H1046" s="16">
        <v>1</v>
      </c>
      <c r="I1046" s="16">
        <v>7</v>
      </c>
      <c r="J1046" s="16" t="s">
        <v>28</v>
      </c>
      <c r="K1046" s="16" t="s">
        <v>126</v>
      </c>
      <c r="L1046" s="16" t="s">
        <v>11</v>
      </c>
      <c r="M1046" s="16">
        <v>1</v>
      </c>
      <c r="N1046" s="16" t="s">
        <v>12</v>
      </c>
      <c r="O1046" s="17" t="s">
        <v>34</v>
      </c>
      <c r="R1046" t="str">
        <f t="shared" si="97"/>
        <v>Budaors Challenger cupGroup StageCsaba BanyikJean Thierry Belus</v>
      </c>
      <c r="V1046">
        <f t="shared" si="98"/>
        <v>0</v>
      </c>
      <c r="X1046">
        <f t="shared" si="99"/>
        <v>0</v>
      </c>
      <c r="Y1046">
        <f t="shared" si="96"/>
        <v>1</v>
      </c>
      <c r="AA1046">
        <f t="shared" si="100"/>
        <v>0</v>
      </c>
      <c r="AB1046">
        <f t="shared" si="101"/>
        <v>0</v>
      </c>
    </row>
    <row r="1047" spans="1:28" x14ac:dyDescent="0.35">
      <c r="A1047" s="15">
        <v>44310</v>
      </c>
      <c r="B1047" s="16" t="s">
        <v>18</v>
      </c>
      <c r="C1047" s="16" t="s">
        <v>118</v>
      </c>
      <c r="D1047" s="16" t="s">
        <v>5</v>
      </c>
      <c r="E1047" s="16" t="s">
        <v>57</v>
      </c>
      <c r="F1047" s="16" t="s">
        <v>4</v>
      </c>
      <c r="G1047" s="16" t="s">
        <v>52</v>
      </c>
      <c r="H1047" s="16">
        <v>1</v>
      </c>
      <c r="I1047" s="16">
        <v>8</v>
      </c>
      <c r="J1047" s="16" t="s">
        <v>28</v>
      </c>
      <c r="K1047" s="16" t="s">
        <v>126</v>
      </c>
      <c r="L1047" s="16" t="s">
        <v>11</v>
      </c>
      <c r="M1047" s="16" t="s">
        <v>39</v>
      </c>
      <c r="N1047" s="16" t="s">
        <v>12</v>
      </c>
      <c r="O1047" s="17" t="s">
        <v>33</v>
      </c>
      <c r="R1047" t="str">
        <f t="shared" si="97"/>
        <v>Budaors Challenger cupGroup StageCsaba BanyikJean Thierry Belus</v>
      </c>
      <c r="V1047">
        <f t="shared" si="98"/>
        <v>0</v>
      </c>
      <c r="X1047">
        <f t="shared" si="99"/>
        <v>0</v>
      </c>
      <c r="Y1047">
        <f t="shared" si="96"/>
        <v>0</v>
      </c>
      <c r="AA1047">
        <f t="shared" si="100"/>
        <v>0</v>
      </c>
      <c r="AB1047">
        <f t="shared" si="101"/>
        <v>0</v>
      </c>
    </row>
    <row r="1048" spans="1:28" x14ac:dyDescent="0.35">
      <c r="A1048" s="15">
        <v>44310</v>
      </c>
      <c r="B1048" s="16" t="s">
        <v>18</v>
      </c>
      <c r="C1048" s="16" t="s">
        <v>118</v>
      </c>
      <c r="D1048" s="16" t="s">
        <v>5</v>
      </c>
      <c r="E1048" s="16" t="s">
        <v>57</v>
      </c>
      <c r="F1048" s="16" t="s">
        <v>4</v>
      </c>
      <c r="G1048" s="16" t="s">
        <v>52</v>
      </c>
      <c r="H1048" s="16">
        <v>1</v>
      </c>
      <c r="I1048" s="16">
        <v>9</v>
      </c>
      <c r="J1048" s="16" t="s">
        <v>28</v>
      </c>
      <c r="K1048" s="16" t="s">
        <v>126</v>
      </c>
      <c r="L1048" s="16" t="s">
        <v>12</v>
      </c>
      <c r="M1048" s="16">
        <v>1</v>
      </c>
      <c r="N1048" s="16" t="s">
        <v>12</v>
      </c>
      <c r="O1048" s="17" t="s">
        <v>33</v>
      </c>
      <c r="R1048" t="str">
        <f t="shared" si="97"/>
        <v>Budaors Challenger cupGroup StageCsaba BanyikJean Thierry Belus</v>
      </c>
      <c r="V1048">
        <f t="shared" si="98"/>
        <v>1</v>
      </c>
      <c r="X1048">
        <f t="shared" si="99"/>
        <v>1</v>
      </c>
      <c r="Y1048">
        <f t="shared" si="96"/>
        <v>0</v>
      </c>
      <c r="AA1048">
        <f t="shared" si="100"/>
        <v>0</v>
      </c>
      <c r="AB1048">
        <f t="shared" si="101"/>
        <v>0</v>
      </c>
    </row>
    <row r="1049" spans="1:28" x14ac:dyDescent="0.35">
      <c r="A1049" s="15">
        <v>44310</v>
      </c>
      <c r="B1049" s="16" t="s">
        <v>18</v>
      </c>
      <c r="C1049" s="16" t="s">
        <v>118</v>
      </c>
      <c r="D1049" s="16" t="s">
        <v>5</v>
      </c>
      <c r="E1049" s="16" t="s">
        <v>57</v>
      </c>
      <c r="F1049" s="16" t="s">
        <v>4</v>
      </c>
      <c r="G1049" s="16" t="s">
        <v>52</v>
      </c>
      <c r="H1049" s="16">
        <v>1</v>
      </c>
      <c r="I1049" s="16">
        <v>10</v>
      </c>
      <c r="J1049" s="16" t="s">
        <v>28</v>
      </c>
      <c r="K1049" s="16" t="s">
        <v>126</v>
      </c>
      <c r="L1049" s="16" t="s">
        <v>12</v>
      </c>
      <c r="M1049" s="16">
        <v>2</v>
      </c>
      <c r="N1049" s="16" t="s">
        <v>11</v>
      </c>
      <c r="O1049" s="17" t="s">
        <v>35</v>
      </c>
      <c r="R1049" t="str">
        <f t="shared" si="97"/>
        <v>Budaors Challenger cupGroup StageCsaba BanyikJean Thierry Belus</v>
      </c>
      <c r="V1049">
        <f t="shared" si="98"/>
        <v>0</v>
      </c>
      <c r="X1049">
        <f t="shared" si="99"/>
        <v>0</v>
      </c>
      <c r="Y1049">
        <f t="shared" si="96"/>
        <v>0</v>
      </c>
      <c r="AA1049">
        <f t="shared" si="100"/>
        <v>0</v>
      </c>
      <c r="AB1049">
        <f t="shared" si="101"/>
        <v>1</v>
      </c>
    </row>
    <row r="1050" spans="1:28" x14ac:dyDescent="0.35">
      <c r="A1050" s="15">
        <v>44310</v>
      </c>
      <c r="B1050" s="16" t="s">
        <v>18</v>
      </c>
      <c r="C1050" s="16" t="s">
        <v>118</v>
      </c>
      <c r="D1050" s="16" t="s">
        <v>5</v>
      </c>
      <c r="E1050" s="16" t="s">
        <v>57</v>
      </c>
      <c r="F1050" s="16" t="s">
        <v>4</v>
      </c>
      <c r="G1050" s="16" t="s">
        <v>52</v>
      </c>
      <c r="H1050" s="16">
        <v>1</v>
      </c>
      <c r="I1050" s="16">
        <v>11</v>
      </c>
      <c r="J1050" s="16" t="s">
        <v>28</v>
      </c>
      <c r="K1050" s="16" t="s">
        <v>126</v>
      </c>
      <c r="L1050" s="16" t="s">
        <v>12</v>
      </c>
      <c r="M1050" s="16">
        <v>2</v>
      </c>
      <c r="N1050" s="16" t="s">
        <v>11</v>
      </c>
      <c r="O1050" s="17" t="s">
        <v>34</v>
      </c>
      <c r="R1050" t="str">
        <f t="shared" si="97"/>
        <v>Budaors Challenger cupGroup StageCsaba BanyikJean Thierry Belus</v>
      </c>
      <c r="V1050">
        <f t="shared" si="98"/>
        <v>0</v>
      </c>
      <c r="X1050">
        <f t="shared" si="99"/>
        <v>0</v>
      </c>
      <c r="Y1050">
        <f t="shared" si="96"/>
        <v>0</v>
      </c>
      <c r="AA1050">
        <f t="shared" si="100"/>
        <v>0</v>
      </c>
      <c r="AB1050">
        <f t="shared" si="101"/>
        <v>1</v>
      </c>
    </row>
    <row r="1051" spans="1:28" x14ac:dyDescent="0.35">
      <c r="A1051" s="15">
        <v>44310</v>
      </c>
      <c r="B1051" s="16" t="s">
        <v>18</v>
      </c>
      <c r="C1051" s="16" t="s">
        <v>118</v>
      </c>
      <c r="D1051" s="16" t="s">
        <v>5</v>
      </c>
      <c r="E1051" s="16" t="s">
        <v>57</v>
      </c>
      <c r="F1051" s="16" t="s">
        <v>4</v>
      </c>
      <c r="G1051" s="16" t="s">
        <v>52</v>
      </c>
      <c r="H1051" s="16">
        <v>1</v>
      </c>
      <c r="I1051" s="16">
        <v>12</v>
      </c>
      <c r="J1051" s="16" t="s">
        <v>28</v>
      </c>
      <c r="K1051" s="16" t="s">
        <v>126</v>
      </c>
      <c r="L1051" s="16" t="s">
        <v>12</v>
      </c>
      <c r="M1051" s="16">
        <v>2</v>
      </c>
      <c r="N1051" s="16" t="s">
        <v>12</v>
      </c>
      <c r="O1051" s="17" t="s">
        <v>33</v>
      </c>
      <c r="R1051" t="str">
        <f t="shared" si="97"/>
        <v>Budaors Challenger cupGroup StageCsaba BanyikJean Thierry Belus</v>
      </c>
      <c r="V1051">
        <f t="shared" si="98"/>
        <v>1</v>
      </c>
      <c r="X1051">
        <f t="shared" si="99"/>
        <v>0</v>
      </c>
      <c r="Y1051">
        <f t="shared" si="96"/>
        <v>0</v>
      </c>
      <c r="AA1051">
        <f t="shared" si="100"/>
        <v>1</v>
      </c>
      <c r="AB1051">
        <f t="shared" si="101"/>
        <v>0</v>
      </c>
    </row>
    <row r="1052" spans="1:28" x14ac:dyDescent="0.35">
      <c r="A1052" s="15">
        <v>44310</v>
      </c>
      <c r="B1052" s="16" t="s">
        <v>18</v>
      </c>
      <c r="C1052" s="16" t="s">
        <v>118</v>
      </c>
      <c r="D1052" s="16" t="s">
        <v>5</v>
      </c>
      <c r="E1052" s="16" t="s">
        <v>57</v>
      </c>
      <c r="F1052" s="16" t="s">
        <v>4</v>
      </c>
      <c r="G1052" s="16" t="s">
        <v>52</v>
      </c>
      <c r="H1052" s="16">
        <v>1</v>
      </c>
      <c r="I1052" s="16">
        <v>13</v>
      </c>
      <c r="J1052" s="16" t="s">
        <v>28</v>
      </c>
      <c r="K1052" s="16" t="s">
        <v>126</v>
      </c>
      <c r="L1052" s="16" t="s">
        <v>11</v>
      </c>
      <c r="M1052" s="16">
        <v>1</v>
      </c>
      <c r="N1052" s="16" t="s">
        <v>11</v>
      </c>
      <c r="O1052" s="17" t="s">
        <v>34</v>
      </c>
      <c r="R1052" t="str">
        <f t="shared" si="97"/>
        <v>Budaors Challenger cupGroup StageCsaba BanyikJean Thierry Belus</v>
      </c>
      <c r="V1052">
        <f t="shared" si="98"/>
        <v>1</v>
      </c>
      <c r="X1052">
        <f t="shared" si="99"/>
        <v>1</v>
      </c>
      <c r="Y1052">
        <f t="shared" si="96"/>
        <v>0</v>
      </c>
      <c r="AA1052">
        <f t="shared" si="100"/>
        <v>0</v>
      </c>
      <c r="AB1052">
        <f t="shared" si="101"/>
        <v>0</v>
      </c>
    </row>
    <row r="1053" spans="1:28" x14ac:dyDescent="0.35">
      <c r="A1053" s="15">
        <v>44310</v>
      </c>
      <c r="B1053" s="16" t="s">
        <v>18</v>
      </c>
      <c r="C1053" s="16" t="s">
        <v>118</v>
      </c>
      <c r="D1053" s="16" t="s">
        <v>5</v>
      </c>
      <c r="E1053" s="16" t="s">
        <v>57</v>
      </c>
      <c r="F1053" s="16" t="s">
        <v>4</v>
      </c>
      <c r="G1053" s="16" t="s">
        <v>52</v>
      </c>
      <c r="H1053" s="16">
        <v>1</v>
      </c>
      <c r="I1053" s="16">
        <v>14</v>
      </c>
      <c r="J1053" s="16" t="s">
        <v>28</v>
      </c>
      <c r="K1053" s="16" t="s">
        <v>126</v>
      </c>
      <c r="L1053" s="16" t="s">
        <v>11</v>
      </c>
      <c r="M1053" s="16">
        <v>2</v>
      </c>
      <c r="N1053" s="16" t="s">
        <v>12</v>
      </c>
      <c r="O1053" s="17" t="s">
        <v>34</v>
      </c>
      <c r="R1053" t="str">
        <f t="shared" si="97"/>
        <v>Budaors Challenger cupGroup StageCsaba BanyikJean Thierry Belus</v>
      </c>
      <c r="V1053">
        <f t="shared" si="98"/>
        <v>0</v>
      </c>
      <c r="X1053">
        <f t="shared" si="99"/>
        <v>0</v>
      </c>
      <c r="Y1053">
        <f t="shared" si="96"/>
        <v>0</v>
      </c>
      <c r="AA1053">
        <f t="shared" si="100"/>
        <v>0</v>
      </c>
      <c r="AB1053">
        <f t="shared" si="101"/>
        <v>1</v>
      </c>
    </row>
    <row r="1054" spans="1:28" x14ac:dyDescent="0.35">
      <c r="A1054" s="15">
        <v>44310</v>
      </c>
      <c r="B1054" s="16" t="s">
        <v>18</v>
      </c>
      <c r="C1054" s="16" t="s">
        <v>118</v>
      </c>
      <c r="D1054" s="16" t="s">
        <v>5</v>
      </c>
      <c r="E1054" s="16" t="s">
        <v>57</v>
      </c>
      <c r="F1054" s="16" t="s">
        <v>4</v>
      </c>
      <c r="G1054" s="16" t="s">
        <v>52</v>
      </c>
      <c r="H1054" s="16">
        <v>1</v>
      </c>
      <c r="I1054" s="16">
        <v>15</v>
      </c>
      <c r="J1054" s="16" t="s">
        <v>28</v>
      </c>
      <c r="K1054" s="16" t="s">
        <v>126</v>
      </c>
      <c r="L1054" s="16" t="s">
        <v>11</v>
      </c>
      <c r="M1054" s="16">
        <v>1</v>
      </c>
      <c r="N1054" s="16" t="s">
        <v>11</v>
      </c>
      <c r="O1054" s="17" t="s">
        <v>34</v>
      </c>
      <c r="R1054" t="str">
        <f t="shared" si="97"/>
        <v>Budaors Challenger cupGroup StageCsaba BanyikJean Thierry Belus</v>
      </c>
      <c r="V1054">
        <f t="shared" si="98"/>
        <v>1</v>
      </c>
      <c r="X1054">
        <f t="shared" si="99"/>
        <v>1</v>
      </c>
      <c r="Y1054">
        <f t="shared" si="96"/>
        <v>0</v>
      </c>
      <c r="AA1054">
        <f t="shared" si="100"/>
        <v>0</v>
      </c>
      <c r="AB1054">
        <f t="shared" si="101"/>
        <v>0</v>
      </c>
    </row>
    <row r="1055" spans="1:28" x14ac:dyDescent="0.35">
      <c r="A1055" s="15">
        <v>44310</v>
      </c>
      <c r="B1055" s="16" t="s">
        <v>18</v>
      </c>
      <c r="C1055" s="16" t="s">
        <v>118</v>
      </c>
      <c r="D1055" s="16" t="s">
        <v>5</v>
      </c>
      <c r="E1055" s="16" t="s">
        <v>57</v>
      </c>
      <c r="F1055" s="16" t="s">
        <v>4</v>
      </c>
      <c r="G1055" s="16" t="s">
        <v>52</v>
      </c>
      <c r="H1055" s="16">
        <v>1</v>
      </c>
      <c r="I1055" s="16">
        <v>16</v>
      </c>
      <c r="J1055" s="16" t="s">
        <v>28</v>
      </c>
      <c r="K1055" s="16" t="s">
        <v>126</v>
      </c>
      <c r="L1055" s="16" t="s">
        <v>11</v>
      </c>
      <c r="M1055" s="16">
        <v>2</v>
      </c>
      <c r="N1055" s="16" t="s">
        <v>12</v>
      </c>
      <c r="O1055" s="17" t="s">
        <v>35</v>
      </c>
      <c r="R1055" t="str">
        <f t="shared" si="97"/>
        <v>Budaors Challenger cupGroup StageCsaba BanyikJean Thierry Belus</v>
      </c>
      <c r="V1055">
        <f t="shared" si="98"/>
        <v>0</v>
      </c>
      <c r="X1055">
        <f t="shared" si="99"/>
        <v>0</v>
      </c>
      <c r="Y1055">
        <f t="shared" si="96"/>
        <v>0</v>
      </c>
      <c r="AA1055">
        <f t="shared" si="100"/>
        <v>0</v>
      </c>
      <c r="AB1055">
        <f t="shared" si="101"/>
        <v>1</v>
      </c>
    </row>
    <row r="1056" spans="1:28" x14ac:dyDescent="0.35">
      <c r="A1056" s="15">
        <v>44310</v>
      </c>
      <c r="B1056" s="16" t="s">
        <v>18</v>
      </c>
      <c r="C1056" s="16" t="s">
        <v>118</v>
      </c>
      <c r="D1056" s="16" t="s">
        <v>5</v>
      </c>
      <c r="E1056" s="16" t="s">
        <v>57</v>
      </c>
      <c r="F1056" s="16" t="s">
        <v>4</v>
      </c>
      <c r="G1056" s="16" t="s">
        <v>52</v>
      </c>
      <c r="H1056" s="16">
        <v>1</v>
      </c>
      <c r="I1056" s="16">
        <v>17</v>
      </c>
      <c r="J1056" s="16" t="s">
        <v>28</v>
      </c>
      <c r="K1056" s="16" t="s">
        <v>126</v>
      </c>
      <c r="L1056" s="16" t="s">
        <v>12</v>
      </c>
      <c r="M1056" s="16">
        <v>1</v>
      </c>
      <c r="N1056" s="16" t="s">
        <v>12</v>
      </c>
      <c r="O1056" s="17" t="s">
        <v>34</v>
      </c>
      <c r="R1056" t="str">
        <f t="shared" si="97"/>
        <v>Budaors Challenger cupGroup StageCsaba BanyikJean Thierry Belus</v>
      </c>
      <c r="V1056">
        <f t="shared" si="98"/>
        <v>1</v>
      </c>
      <c r="X1056">
        <f t="shared" si="99"/>
        <v>1</v>
      </c>
      <c r="Y1056">
        <f t="shared" si="96"/>
        <v>0</v>
      </c>
      <c r="AA1056">
        <f t="shared" si="100"/>
        <v>0</v>
      </c>
      <c r="AB1056">
        <f t="shared" si="101"/>
        <v>0</v>
      </c>
    </row>
    <row r="1057" spans="1:28" x14ac:dyDescent="0.35">
      <c r="A1057" s="15">
        <v>44310</v>
      </c>
      <c r="B1057" s="16" t="s">
        <v>18</v>
      </c>
      <c r="C1057" s="16" t="s">
        <v>118</v>
      </c>
      <c r="D1057" s="16" t="s">
        <v>5</v>
      </c>
      <c r="E1057" s="16" t="s">
        <v>57</v>
      </c>
      <c r="F1057" s="16" t="s">
        <v>4</v>
      </c>
      <c r="G1057" s="16" t="s">
        <v>52</v>
      </c>
      <c r="H1057" s="16">
        <v>1</v>
      </c>
      <c r="I1057" s="16">
        <v>18</v>
      </c>
      <c r="J1057" s="16" t="s">
        <v>28</v>
      </c>
      <c r="K1057" s="16" t="s">
        <v>126</v>
      </c>
      <c r="L1057" s="16" t="s">
        <v>12</v>
      </c>
      <c r="M1057" s="16">
        <v>1</v>
      </c>
      <c r="N1057" s="16" t="s">
        <v>11</v>
      </c>
      <c r="O1057" s="17" t="s">
        <v>34</v>
      </c>
      <c r="R1057" t="str">
        <f t="shared" si="97"/>
        <v>Budaors Challenger cupGroup StageCsaba BanyikJean Thierry Belus</v>
      </c>
      <c r="V1057">
        <f t="shared" si="98"/>
        <v>0</v>
      </c>
      <c r="X1057">
        <f t="shared" si="99"/>
        <v>0</v>
      </c>
      <c r="Y1057">
        <f t="shared" si="96"/>
        <v>1</v>
      </c>
      <c r="AA1057">
        <f t="shared" si="100"/>
        <v>0</v>
      </c>
      <c r="AB1057">
        <f t="shared" si="101"/>
        <v>0</v>
      </c>
    </row>
    <row r="1058" spans="1:28" x14ac:dyDescent="0.35">
      <c r="A1058" s="15">
        <v>44310</v>
      </c>
      <c r="B1058" s="16" t="s">
        <v>18</v>
      </c>
      <c r="C1058" s="16" t="s">
        <v>118</v>
      </c>
      <c r="D1058" s="16" t="s">
        <v>5</v>
      </c>
      <c r="E1058" s="16" t="s">
        <v>57</v>
      </c>
      <c r="F1058" s="16" t="s">
        <v>4</v>
      </c>
      <c r="G1058" s="16" t="s">
        <v>52</v>
      </c>
      <c r="H1058" s="16">
        <v>1</v>
      </c>
      <c r="I1058" s="16">
        <v>19</v>
      </c>
      <c r="J1058" s="16" t="s">
        <v>28</v>
      </c>
      <c r="K1058" s="16" t="s">
        <v>126</v>
      </c>
      <c r="L1058" s="16" t="s">
        <v>12</v>
      </c>
      <c r="M1058" s="16">
        <v>1</v>
      </c>
      <c r="N1058" s="16" t="s">
        <v>11</v>
      </c>
      <c r="O1058" s="17" t="s">
        <v>34</v>
      </c>
      <c r="R1058" t="str">
        <f t="shared" si="97"/>
        <v>Budaors Challenger cupGroup StageCsaba BanyikJean Thierry Belus</v>
      </c>
      <c r="V1058">
        <f t="shared" si="98"/>
        <v>0</v>
      </c>
      <c r="X1058">
        <f t="shared" si="99"/>
        <v>0</v>
      </c>
      <c r="Y1058">
        <f t="shared" si="96"/>
        <v>1</v>
      </c>
      <c r="AA1058">
        <f t="shared" si="100"/>
        <v>0</v>
      </c>
      <c r="AB1058">
        <f t="shared" si="101"/>
        <v>0</v>
      </c>
    </row>
    <row r="1059" spans="1:28" x14ac:dyDescent="0.35">
      <c r="A1059" s="15">
        <v>44310</v>
      </c>
      <c r="B1059" s="16" t="s">
        <v>18</v>
      </c>
      <c r="C1059" s="16" t="s">
        <v>118</v>
      </c>
      <c r="D1059" s="16" t="s">
        <v>5</v>
      </c>
      <c r="E1059" s="16" t="s">
        <v>57</v>
      </c>
      <c r="F1059" s="16" t="s">
        <v>4</v>
      </c>
      <c r="G1059" s="16" t="s">
        <v>52</v>
      </c>
      <c r="H1059" s="16">
        <v>1</v>
      </c>
      <c r="I1059" s="16">
        <v>20</v>
      </c>
      <c r="J1059" s="16" t="s">
        <v>28</v>
      </c>
      <c r="K1059" s="16" t="s">
        <v>126</v>
      </c>
      <c r="L1059" s="16" t="s">
        <v>12</v>
      </c>
      <c r="M1059" s="16">
        <v>1</v>
      </c>
      <c r="N1059" s="16" t="s">
        <v>11</v>
      </c>
      <c r="O1059" s="17" t="s">
        <v>34</v>
      </c>
      <c r="R1059" t="str">
        <f t="shared" si="97"/>
        <v>Budaors Challenger cupGroup StageCsaba BanyikJean Thierry Belus</v>
      </c>
      <c r="V1059">
        <f t="shared" si="98"/>
        <v>0</v>
      </c>
      <c r="X1059">
        <f t="shared" si="99"/>
        <v>0</v>
      </c>
      <c r="Y1059">
        <f t="shared" si="96"/>
        <v>1</v>
      </c>
      <c r="AA1059">
        <f t="shared" si="100"/>
        <v>0</v>
      </c>
      <c r="AB1059">
        <f t="shared" si="101"/>
        <v>0</v>
      </c>
    </row>
    <row r="1060" spans="1:28" x14ac:dyDescent="0.35">
      <c r="A1060" s="15">
        <v>44310</v>
      </c>
      <c r="B1060" s="16" t="s">
        <v>18</v>
      </c>
      <c r="C1060" s="16" t="s">
        <v>118</v>
      </c>
      <c r="D1060" s="16" t="s">
        <v>5</v>
      </c>
      <c r="E1060" s="16" t="s">
        <v>57</v>
      </c>
      <c r="F1060" s="16" t="s">
        <v>4</v>
      </c>
      <c r="G1060" s="16" t="s">
        <v>52</v>
      </c>
      <c r="H1060" s="16">
        <v>2</v>
      </c>
      <c r="I1060" s="16">
        <v>21</v>
      </c>
      <c r="J1060" s="16" t="s">
        <v>28</v>
      </c>
      <c r="K1060" s="16" t="s">
        <v>126</v>
      </c>
      <c r="L1060" s="16" t="s">
        <v>11</v>
      </c>
      <c r="M1060" s="16">
        <v>1</v>
      </c>
      <c r="N1060" s="16" t="s">
        <v>12</v>
      </c>
      <c r="O1060" s="17" t="s">
        <v>33</v>
      </c>
      <c r="R1060" t="str">
        <f t="shared" si="97"/>
        <v>Budaors Challenger cupGroup StageCsaba BanyikJean Thierry Belus</v>
      </c>
      <c r="V1060">
        <f t="shared" si="98"/>
        <v>0</v>
      </c>
      <c r="X1060">
        <f t="shared" si="99"/>
        <v>0</v>
      </c>
      <c r="Y1060">
        <f t="shared" si="96"/>
        <v>1</v>
      </c>
      <c r="AA1060">
        <f t="shared" si="100"/>
        <v>0</v>
      </c>
      <c r="AB1060">
        <f t="shared" si="101"/>
        <v>0</v>
      </c>
    </row>
    <row r="1061" spans="1:28" x14ac:dyDescent="0.35">
      <c r="A1061" s="15">
        <v>44310</v>
      </c>
      <c r="B1061" s="16" t="s">
        <v>18</v>
      </c>
      <c r="C1061" s="16" t="s">
        <v>118</v>
      </c>
      <c r="D1061" s="16" t="s">
        <v>5</v>
      </c>
      <c r="E1061" s="16" t="s">
        <v>57</v>
      </c>
      <c r="F1061" s="16" t="s">
        <v>4</v>
      </c>
      <c r="G1061" s="16" t="s">
        <v>52</v>
      </c>
      <c r="H1061" s="16">
        <v>2</v>
      </c>
      <c r="I1061" s="16">
        <v>22</v>
      </c>
      <c r="J1061" s="16" t="s">
        <v>28</v>
      </c>
      <c r="K1061" s="16" t="s">
        <v>126</v>
      </c>
      <c r="L1061" s="16" t="s">
        <v>11</v>
      </c>
      <c r="M1061" s="16">
        <v>1</v>
      </c>
      <c r="N1061" s="16" t="s">
        <v>11</v>
      </c>
      <c r="O1061" s="17" t="s">
        <v>34</v>
      </c>
      <c r="R1061" t="str">
        <f t="shared" si="97"/>
        <v>Budaors Challenger cupGroup StageCsaba BanyikJean Thierry Belus</v>
      </c>
      <c r="V1061">
        <f t="shared" si="98"/>
        <v>1</v>
      </c>
      <c r="X1061">
        <f t="shared" si="99"/>
        <v>1</v>
      </c>
      <c r="Y1061">
        <f t="shared" si="96"/>
        <v>0</v>
      </c>
      <c r="AA1061">
        <f t="shared" si="100"/>
        <v>0</v>
      </c>
      <c r="AB1061">
        <f t="shared" si="101"/>
        <v>0</v>
      </c>
    </row>
    <row r="1062" spans="1:28" x14ac:dyDescent="0.35">
      <c r="A1062" s="15">
        <v>44310</v>
      </c>
      <c r="B1062" s="16" t="s">
        <v>18</v>
      </c>
      <c r="C1062" s="16" t="s">
        <v>118</v>
      </c>
      <c r="D1062" s="16" t="s">
        <v>5</v>
      </c>
      <c r="E1062" s="16" t="s">
        <v>57</v>
      </c>
      <c r="F1062" s="16" t="s">
        <v>4</v>
      </c>
      <c r="G1062" s="16" t="s">
        <v>52</v>
      </c>
      <c r="H1062" s="16">
        <v>2</v>
      </c>
      <c r="I1062" s="16">
        <v>23</v>
      </c>
      <c r="J1062" s="16" t="s">
        <v>28</v>
      </c>
      <c r="K1062" s="16" t="s">
        <v>126</v>
      </c>
      <c r="L1062" s="16" t="s">
        <v>11</v>
      </c>
      <c r="M1062" s="16">
        <v>1</v>
      </c>
      <c r="N1062" s="16" t="s">
        <v>11</v>
      </c>
      <c r="O1062" s="17" t="s">
        <v>34</v>
      </c>
      <c r="R1062" t="str">
        <f t="shared" si="97"/>
        <v>Budaors Challenger cupGroup StageCsaba BanyikJean Thierry Belus</v>
      </c>
      <c r="V1062">
        <f t="shared" si="98"/>
        <v>1</v>
      </c>
      <c r="X1062">
        <f t="shared" si="99"/>
        <v>1</v>
      </c>
      <c r="Y1062">
        <f t="shared" si="96"/>
        <v>0</v>
      </c>
      <c r="AA1062">
        <f t="shared" si="100"/>
        <v>0</v>
      </c>
      <c r="AB1062">
        <f t="shared" si="101"/>
        <v>0</v>
      </c>
    </row>
    <row r="1063" spans="1:28" x14ac:dyDescent="0.35">
      <c r="A1063" s="15">
        <v>44310</v>
      </c>
      <c r="B1063" s="16" t="s">
        <v>18</v>
      </c>
      <c r="C1063" s="16" t="s">
        <v>118</v>
      </c>
      <c r="D1063" s="16" t="s">
        <v>5</v>
      </c>
      <c r="E1063" s="16" t="s">
        <v>57</v>
      </c>
      <c r="F1063" s="16" t="s">
        <v>4</v>
      </c>
      <c r="G1063" s="16" t="s">
        <v>52</v>
      </c>
      <c r="H1063" s="16">
        <v>2</v>
      </c>
      <c r="I1063" s="16">
        <v>24</v>
      </c>
      <c r="J1063" s="16" t="s">
        <v>28</v>
      </c>
      <c r="K1063" s="16" t="s">
        <v>126</v>
      </c>
      <c r="L1063" s="16" t="s">
        <v>11</v>
      </c>
      <c r="M1063" s="16">
        <v>2</v>
      </c>
      <c r="N1063" s="16" t="s">
        <v>12</v>
      </c>
      <c r="O1063" s="17" t="s">
        <v>34</v>
      </c>
      <c r="R1063" t="str">
        <f t="shared" si="97"/>
        <v>Budaors Challenger cupGroup StageCsaba BanyikJean Thierry Belus</v>
      </c>
      <c r="V1063">
        <f t="shared" si="98"/>
        <v>0</v>
      </c>
      <c r="X1063">
        <f t="shared" si="99"/>
        <v>0</v>
      </c>
      <c r="Y1063">
        <f t="shared" si="96"/>
        <v>0</v>
      </c>
      <c r="AA1063">
        <f t="shared" si="100"/>
        <v>0</v>
      </c>
      <c r="AB1063">
        <f t="shared" si="101"/>
        <v>1</v>
      </c>
    </row>
    <row r="1064" spans="1:28" x14ac:dyDescent="0.35">
      <c r="A1064" s="15">
        <v>44310</v>
      </c>
      <c r="B1064" s="16" t="s">
        <v>18</v>
      </c>
      <c r="C1064" s="16" t="s">
        <v>118</v>
      </c>
      <c r="D1064" s="16" t="s">
        <v>5</v>
      </c>
      <c r="E1064" s="16" t="s">
        <v>57</v>
      </c>
      <c r="F1064" s="16" t="s">
        <v>4</v>
      </c>
      <c r="G1064" s="16" t="s">
        <v>52</v>
      </c>
      <c r="H1064" s="16">
        <v>2</v>
      </c>
      <c r="I1064" s="16">
        <v>25</v>
      </c>
      <c r="J1064" s="16" t="s">
        <v>28</v>
      </c>
      <c r="K1064" s="16" t="s">
        <v>126</v>
      </c>
      <c r="L1064" s="16" t="s">
        <v>12</v>
      </c>
      <c r="M1064" s="16">
        <v>2</v>
      </c>
      <c r="N1064" s="16" t="s">
        <v>12</v>
      </c>
      <c r="O1064" s="17" t="s">
        <v>34</v>
      </c>
      <c r="R1064" t="str">
        <f t="shared" si="97"/>
        <v>Budaors Challenger cupGroup StageCsaba BanyikJean Thierry Belus</v>
      </c>
      <c r="V1064">
        <f t="shared" si="98"/>
        <v>1</v>
      </c>
      <c r="X1064">
        <f t="shared" si="99"/>
        <v>0</v>
      </c>
      <c r="Y1064">
        <f t="shared" si="96"/>
        <v>0</v>
      </c>
      <c r="AA1064">
        <f t="shared" si="100"/>
        <v>1</v>
      </c>
      <c r="AB1064">
        <f t="shared" si="101"/>
        <v>0</v>
      </c>
    </row>
    <row r="1065" spans="1:28" x14ac:dyDescent="0.35">
      <c r="A1065" s="15">
        <v>44310</v>
      </c>
      <c r="B1065" s="16" t="s">
        <v>18</v>
      </c>
      <c r="C1065" s="16" t="s">
        <v>118</v>
      </c>
      <c r="D1065" s="16" t="s">
        <v>5</v>
      </c>
      <c r="E1065" s="16" t="s">
        <v>57</v>
      </c>
      <c r="F1065" s="16" t="s">
        <v>4</v>
      </c>
      <c r="G1065" s="16" t="s">
        <v>52</v>
      </c>
      <c r="H1065" s="16">
        <v>2</v>
      </c>
      <c r="I1065" s="16">
        <v>26</v>
      </c>
      <c r="J1065" s="16" t="s">
        <v>28</v>
      </c>
      <c r="K1065" s="16" t="s">
        <v>126</v>
      </c>
      <c r="L1065" s="16" t="s">
        <v>12</v>
      </c>
      <c r="M1065" s="16">
        <v>2</v>
      </c>
      <c r="N1065" s="16" t="s">
        <v>11</v>
      </c>
      <c r="O1065" s="17" t="s">
        <v>35</v>
      </c>
      <c r="R1065" t="str">
        <f t="shared" si="97"/>
        <v>Budaors Challenger cupGroup StageCsaba BanyikJean Thierry Belus</v>
      </c>
      <c r="V1065">
        <f t="shared" si="98"/>
        <v>0</v>
      </c>
      <c r="X1065">
        <f t="shared" si="99"/>
        <v>0</v>
      </c>
      <c r="Y1065">
        <f t="shared" si="96"/>
        <v>0</v>
      </c>
      <c r="AA1065">
        <f t="shared" si="100"/>
        <v>0</v>
      </c>
      <c r="AB1065">
        <f t="shared" si="101"/>
        <v>1</v>
      </c>
    </row>
    <row r="1066" spans="1:28" x14ac:dyDescent="0.35">
      <c r="A1066" s="15">
        <v>44310</v>
      </c>
      <c r="B1066" s="16" t="s">
        <v>18</v>
      </c>
      <c r="C1066" s="16" t="s">
        <v>118</v>
      </c>
      <c r="D1066" s="16" t="s">
        <v>5</v>
      </c>
      <c r="E1066" s="16" t="s">
        <v>57</v>
      </c>
      <c r="F1066" s="16" t="s">
        <v>4</v>
      </c>
      <c r="G1066" s="16" t="s">
        <v>52</v>
      </c>
      <c r="H1066" s="16">
        <v>2</v>
      </c>
      <c r="I1066" s="16">
        <v>27</v>
      </c>
      <c r="J1066" s="16" t="s">
        <v>28</v>
      </c>
      <c r="K1066" s="16" t="s">
        <v>126</v>
      </c>
      <c r="L1066" s="16" t="s">
        <v>12</v>
      </c>
      <c r="M1066" s="16">
        <v>1</v>
      </c>
      <c r="N1066" s="16" t="s">
        <v>40</v>
      </c>
      <c r="O1066" s="17" t="s">
        <v>40</v>
      </c>
      <c r="R1066" t="str">
        <f t="shared" si="97"/>
        <v>Budaors Challenger cupGroup StageCsaba BanyikJean Thierry Belus</v>
      </c>
      <c r="V1066">
        <f t="shared" si="98"/>
        <v>0</v>
      </c>
      <c r="X1066">
        <f t="shared" si="99"/>
        <v>0</v>
      </c>
      <c r="Y1066">
        <f t="shared" si="96"/>
        <v>0</v>
      </c>
      <c r="AA1066">
        <f t="shared" si="100"/>
        <v>0</v>
      </c>
      <c r="AB1066">
        <f t="shared" si="101"/>
        <v>0</v>
      </c>
    </row>
    <row r="1067" spans="1:28" x14ac:dyDescent="0.35">
      <c r="A1067" s="15">
        <v>44310</v>
      </c>
      <c r="B1067" s="16" t="s">
        <v>18</v>
      </c>
      <c r="C1067" s="16" t="s">
        <v>118</v>
      </c>
      <c r="D1067" s="16" t="s">
        <v>5</v>
      </c>
      <c r="E1067" s="16" t="s">
        <v>57</v>
      </c>
      <c r="F1067" s="16" t="s">
        <v>4</v>
      </c>
      <c r="G1067" s="16" t="s">
        <v>52</v>
      </c>
      <c r="H1067" s="16">
        <v>2</v>
      </c>
      <c r="I1067" s="16">
        <v>28</v>
      </c>
      <c r="J1067" s="16" t="s">
        <v>28</v>
      </c>
      <c r="K1067" s="16" t="s">
        <v>126</v>
      </c>
      <c r="L1067" s="16" t="s">
        <v>12</v>
      </c>
      <c r="M1067" s="16">
        <v>1</v>
      </c>
      <c r="N1067" s="16" t="s">
        <v>11</v>
      </c>
      <c r="O1067" s="17" t="s">
        <v>35</v>
      </c>
      <c r="R1067" t="str">
        <f t="shared" si="97"/>
        <v>Budaors Challenger cupGroup StageCsaba BanyikJean Thierry Belus</v>
      </c>
      <c r="V1067">
        <f t="shared" si="98"/>
        <v>0</v>
      </c>
      <c r="X1067">
        <f t="shared" si="99"/>
        <v>0</v>
      </c>
      <c r="Y1067">
        <f t="shared" si="96"/>
        <v>1</v>
      </c>
      <c r="AA1067">
        <f t="shared" si="100"/>
        <v>0</v>
      </c>
      <c r="AB1067">
        <f t="shared" si="101"/>
        <v>0</v>
      </c>
    </row>
    <row r="1068" spans="1:28" x14ac:dyDescent="0.35">
      <c r="A1068" s="15">
        <v>44310</v>
      </c>
      <c r="B1068" s="16" t="s">
        <v>18</v>
      </c>
      <c r="C1068" s="16" t="s">
        <v>118</v>
      </c>
      <c r="D1068" s="16" t="s">
        <v>5</v>
      </c>
      <c r="E1068" s="16" t="s">
        <v>57</v>
      </c>
      <c r="F1068" s="16" t="s">
        <v>4</v>
      </c>
      <c r="G1068" s="16" t="s">
        <v>52</v>
      </c>
      <c r="H1068" s="16">
        <v>2</v>
      </c>
      <c r="I1068" s="16">
        <v>29</v>
      </c>
      <c r="J1068" s="16" t="s">
        <v>28</v>
      </c>
      <c r="K1068" s="16" t="s">
        <v>126</v>
      </c>
      <c r="L1068" s="16" t="s">
        <v>12</v>
      </c>
      <c r="M1068" s="16" t="s">
        <v>39</v>
      </c>
      <c r="N1068" s="16" t="s">
        <v>11</v>
      </c>
      <c r="O1068" s="17" t="s">
        <v>33</v>
      </c>
      <c r="R1068" t="str">
        <f t="shared" si="97"/>
        <v>Budaors Challenger cupGroup StageCsaba BanyikJean Thierry Belus</v>
      </c>
      <c r="V1068">
        <f t="shared" si="98"/>
        <v>0</v>
      </c>
      <c r="X1068">
        <f t="shared" si="99"/>
        <v>0</v>
      </c>
      <c r="Y1068">
        <f t="shared" si="96"/>
        <v>0</v>
      </c>
      <c r="AA1068">
        <f t="shared" si="100"/>
        <v>0</v>
      </c>
      <c r="AB1068">
        <f t="shared" si="101"/>
        <v>0</v>
      </c>
    </row>
    <row r="1069" spans="1:28" x14ac:dyDescent="0.35">
      <c r="A1069" s="15">
        <v>44310</v>
      </c>
      <c r="B1069" s="16" t="s">
        <v>18</v>
      </c>
      <c r="C1069" s="16" t="s">
        <v>118</v>
      </c>
      <c r="D1069" s="16" t="s">
        <v>5</v>
      </c>
      <c r="E1069" s="16" t="s">
        <v>57</v>
      </c>
      <c r="F1069" s="16" t="s">
        <v>4</v>
      </c>
      <c r="G1069" s="16" t="s">
        <v>52</v>
      </c>
      <c r="H1069" s="16">
        <v>2</v>
      </c>
      <c r="I1069" s="16">
        <v>30</v>
      </c>
      <c r="J1069" s="16" t="s">
        <v>28</v>
      </c>
      <c r="K1069" s="16" t="s">
        <v>126</v>
      </c>
      <c r="L1069" s="16" t="s">
        <v>11</v>
      </c>
      <c r="M1069" s="16">
        <v>2</v>
      </c>
      <c r="N1069" s="16" t="s">
        <v>11</v>
      </c>
      <c r="O1069" s="17" t="s">
        <v>34</v>
      </c>
      <c r="R1069" t="str">
        <f t="shared" si="97"/>
        <v>Budaors Challenger cupGroup StageCsaba BanyikJean Thierry Belus</v>
      </c>
      <c r="V1069">
        <f t="shared" si="98"/>
        <v>1</v>
      </c>
      <c r="X1069">
        <f t="shared" si="99"/>
        <v>0</v>
      </c>
      <c r="Y1069">
        <f t="shared" si="96"/>
        <v>0</v>
      </c>
      <c r="AA1069">
        <f t="shared" si="100"/>
        <v>1</v>
      </c>
      <c r="AB1069">
        <f t="shared" si="101"/>
        <v>0</v>
      </c>
    </row>
    <row r="1070" spans="1:28" x14ac:dyDescent="0.35">
      <c r="A1070" s="15">
        <v>44310</v>
      </c>
      <c r="B1070" s="16" t="s">
        <v>18</v>
      </c>
      <c r="C1070" s="16" t="s">
        <v>118</v>
      </c>
      <c r="D1070" s="16" t="s">
        <v>5</v>
      </c>
      <c r="E1070" s="16" t="s">
        <v>57</v>
      </c>
      <c r="F1070" s="16" t="s">
        <v>4</v>
      </c>
      <c r="G1070" s="16" t="s">
        <v>52</v>
      </c>
      <c r="H1070" s="16">
        <v>2</v>
      </c>
      <c r="I1070" s="16">
        <v>31</v>
      </c>
      <c r="J1070" s="16" t="s">
        <v>28</v>
      </c>
      <c r="K1070" s="16" t="s">
        <v>126</v>
      </c>
      <c r="L1070" s="16" t="s">
        <v>11</v>
      </c>
      <c r="M1070" s="16">
        <v>1</v>
      </c>
      <c r="N1070" s="16" t="s">
        <v>11</v>
      </c>
      <c r="O1070" s="17" t="s">
        <v>34</v>
      </c>
      <c r="R1070" t="str">
        <f t="shared" si="97"/>
        <v>Budaors Challenger cupGroup StageCsaba BanyikJean Thierry Belus</v>
      </c>
      <c r="V1070">
        <f t="shared" si="98"/>
        <v>1</v>
      </c>
      <c r="X1070">
        <f t="shared" si="99"/>
        <v>1</v>
      </c>
      <c r="Y1070">
        <f t="shared" si="96"/>
        <v>0</v>
      </c>
      <c r="AA1070">
        <f t="shared" si="100"/>
        <v>0</v>
      </c>
      <c r="AB1070">
        <f t="shared" si="101"/>
        <v>0</v>
      </c>
    </row>
    <row r="1071" spans="1:28" x14ac:dyDescent="0.35">
      <c r="A1071" s="15">
        <v>44310</v>
      </c>
      <c r="B1071" s="16" t="s">
        <v>18</v>
      </c>
      <c r="C1071" s="16" t="s">
        <v>118</v>
      </c>
      <c r="D1071" s="16" t="s">
        <v>5</v>
      </c>
      <c r="E1071" s="16" t="s">
        <v>57</v>
      </c>
      <c r="F1071" s="16" t="s">
        <v>4</v>
      </c>
      <c r="G1071" s="16" t="s">
        <v>52</v>
      </c>
      <c r="H1071" s="16">
        <v>2</v>
      </c>
      <c r="I1071" s="16">
        <v>32</v>
      </c>
      <c r="J1071" s="16" t="s">
        <v>28</v>
      </c>
      <c r="K1071" s="16" t="s">
        <v>126</v>
      </c>
      <c r="L1071" s="16" t="s">
        <v>11</v>
      </c>
      <c r="M1071" s="16">
        <v>1</v>
      </c>
      <c r="N1071" s="16" t="s">
        <v>12</v>
      </c>
      <c r="O1071" s="17" t="s">
        <v>34</v>
      </c>
      <c r="R1071" t="str">
        <f t="shared" si="97"/>
        <v>Budaors Challenger cupGroup StageCsaba BanyikJean Thierry Belus</v>
      </c>
      <c r="V1071">
        <f t="shared" si="98"/>
        <v>0</v>
      </c>
      <c r="X1071">
        <f t="shared" si="99"/>
        <v>0</v>
      </c>
      <c r="Y1071">
        <f t="shared" si="96"/>
        <v>1</v>
      </c>
      <c r="AA1071">
        <f t="shared" si="100"/>
        <v>0</v>
      </c>
      <c r="AB1071">
        <f t="shared" si="101"/>
        <v>0</v>
      </c>
    </row>
    <row r="1072" spans="1:28" x14ac:dyDescent="0.35">
      <c r="A1072" s="15">
        <v>44310</v>
      </c>
      <c r="B1072" s="16" t="s">
        <v>18</v>
      </c>
      <c r="C1072" s="16" t="s">
        <v>118</v>
      </c>
      <c r="D1072" s="16" t="s">
        <v>5</v>
      </c>
      <c r="E1072" s="16" t="s">
        <v>57</v>
      </c>
      <c r="F1072" s="16" t="s">
        <v>4</v>
      </c>
      <c r="G1072" s="16" t="s">
        <v>52</v>
      </c>
      <c r="H1072" s="16">
        <v>2</v>
      </c>
      <c r="I1072" s="16">
        <v>33</v>
      </c>
      <c r="J1072" s="16" t="s">
        <v>28</v>
      </c>
      <c r="K1072" s="16" t="s">
        <v>126</v>
      </c>
      <c r="L1072" s="16" t="s">
        <v>11</v>
      </c>
      <c r="M1072" s="16">
        <v>1</v>
      </c>
      <c r="N1072" s="16" t="s">
        <v>11</v>
      </c>
      <c r="O1072" s="17" t="s">
        <v>34</v>
      </c>
      <c r="R1072" t="str">
        <f t="shared" si="97"/>
        <v>Budaors Challenger cupGroup StageCsaba BanyikJean Thierry Belus</v>
      </c>
      <c r="V1072">
        <f t="shared" si="98"/>
        <v>1</v>
      </c>
      <c r="X1072">
        <f t="shared" si="99"/>
        <v>1</v>
      </c>
      <c r="Y1072">
        <f t="shared" si="96"/>
        <v>0</v>
      </c>
      <c r="AA1072">
        <f t="shared" si="100"/>
        <v>0</v>
      </c>
      <c r="AB1072">
        <f t="shared" si="101"/>
        <v>0</v>
      </c>
    </row>
    <row r="1073" spans="1:28" x14ac:dyDescent="0.35">
      <c r="A1073" s="15">
        <v>44310</v>
      </c>
      <c r="B1073" s="16" t="s">
        <v>18</v>
      </c>
      <c r="C1073" s="16" t="s">
        <v>118</v>
      </c>
      <c r="D1073" s="16" t="s">
        <v>5</v>
      </c>
      <c r="E1073" s="16" t="s">
        <v>57</v>
      </c>
      <c r="F1073" s="16" t="s">
        <v>4</v>
      </c>
      <c r="G1073" s="16" t="s">
        <v>52</v>
      </c>
      <c r="H1073" s="16">
        <v>2</v>
      </c>
      <c r="I1073" s="16">
        <v>34</v>
      </c>
      <c r="J1073" s="16" t="s">
        <v>28</v>
      </c>
      <c r="K1073" s="16" t="s">
        <v>126</v>
      </c>
      <c r="L1073" s="16" t="s">
        <v>12</v>
      </c>
      <c r="M1073" s="16">
        <v>2</v>
      </c>
      <c r="N1073" s="16" t="s">
        <v>11</v>
      </c>
      <c r="O1073" s="17" t="s">
        <v>35</v>
      </c>
      <c r="R1073" t="str">
        <f t="shared" si="97"/>
        <v>Budaors Challenger cupGroup StageCsaba BanyikJean Thierry Belus</v>
      </c>
      <c r="V1073">
        <f t="shared" si="98"/>
        <v>0</v>
      </c>
      <c r="X1073">
        <f t="shared" si="99"/>
        <v>0</v>
      </c>
      <c r="Y1073">
        <f t="shared" si="96"/>
        <v>0</v>
      </c>
      <c r="AA1073">
        <f t="shared" si="100"/>
        <v>0</v>
      </c>
      <c r="AB1073">
        <f t="shared" si="101"/>
        <v>1</v>
      </c>
    </row>
    <row r="1074" spans="1:28" x14ac:dyDescent="0.35">
      <c r="A1074" s="15">
        <v>44310</v>
      </c>
      <c r="B1074" s="16" t="s">
        <v>18</v>
      </c>
      <c r="C1074" s="16" t="s">
        <v>118</v>
      </c>
      <c r="D1074" s="16" t="s">
        <v>5</v>
      </c>
      <c r="E1074" s="16" t="s">
        <v>57</v>
      </c>
      <c r="F1074" s="16" t="s">
        <v>4</v>
      </c>
      <c r="G1074" s="16" t="s">
        <v>52</v>
      </c>
      <c r="H1074" s="16">
        <v>2</v>
      </c>
      <c r="I1074" s="16">
        <v>35</v>
      </c>
      <c r="J1074" s="16" t="s">
        <v>28</v>
      </c>
      <c r="K1074" s="16" t="s">
        <v>126</v>
      </c>
      <c r="L1074" s="16" t="s">
        <v>12</v>
      </c>
      <c r="M1074" s="16">
        <v>2</v>
      </c>
      <c r="N1074" s="16" t="s">
        <v>11</v>
      </c>
      <c r="O1074" s="17" t="s">
        <v>34</v>
      </c>
      <c r="R1074" t="str">
        <f t="shared" si="97"/>
        <v>Budaors Challenger cupGroup StageCsaba BanyikJean Thierry Belus</v>
      </c>
      <c r="V1074">
        <f t="shared" si="98"/>
        <v>0</v>
      </c>
      <c r="X1074">
        <f t="shared" si="99"/>
        <v>0</v>
      </c>
      <c r="Y1074">
        <f t="shared" si="96"/>
        <v>0</v>
      </c>
      <c r="AA1074">
        <f t="shared" si="100"/>
        <v>0</v>
      </c>
      <c r="AB1074">
        <f t="shared" si="101"/>
        <v>1</v>
      </c>
    </row>
    <row r="1075" spans="1:28" x14ac:dyDescent="0.35">
      <c r="A1075" s="15">
        <v>44310</v>
      </c>
      <c r="B1075" s="16" t="s">
        <v>18</v>
      </c>
      <c r="C1075" s="16" t="s">
        <v>118</v>
      </c>
      <c r="D1075" s="16" t="s">
        <v>5</v>
      </c>
      <c r="E1075" s="16" t="s">
        <v>57</v>
      </c>
      <c r="F1075" s="16" t="s">
        <v>4</v>
      </c>
      <c r="G1075" s="16" t="s">
        <v>52</v>
      </c>
      <c r="H1075" s="16">
        <v>2</v>
      </c>
      <c r="I1075" s="16">
        <v>36</v>
      </c>
      <c r="J1075" s="16" t="s">
        <v>28</v>
      </c>
      <c r="K1075" s="16" t="s">
        <v>126</v>
      </c>
      <c r="L1075" s="16" t="s">
        <v>12</v>
      </c>
      <c r="M1075" s="16" t="s">
        <v>39</v>
      </c>
      <c r="N1075" s="16" t="s">
        <v>11</v>
      </c>
      <c r="O1075" s="17" t="s">
        <v>33</v>
      </c>
      <c r="R1075" t="str">
        <f t="shared" si="97"/>
        <v>Budaors Challenger cupGroup StageCsaba BanyikJean Thierry Belus</v>
      </c>
      <c r="V1075">
        <f t="shared" si="98"/>
        <v>0</v>
      </c>
      <c r="X1075">
        <f t="shared" si="99"/>
        <v>0</v>
      </c>
      <c r="Y1075">
        <f t="shared" si="96"/>
        <v>0</v>
      </c>
      <c r="AA1075">
        <f t="shared" si="100"/>
        <v>0</v>
      </c>
      <c r="AB1075">
        <f t="shared" si="101"/>
        <v>0</v>
      </c>
    </row>
    <row r="1076" spans="1:28" x14ac:dyDescent="0.35">
      <c r="A1076" s="15">
        <v>44310</v>
      </c>
      <c r="B1076" s="16" t="s">
        <v>18</v>
      </c>
      <c r="C1076" s="16" t="s">
        <v>118</v>
      </c>
      <c r="D1076" s="16" t="s">
        <v>5</v>
      </c>
      <c r="E1076" s="16" t="s">
        <v>57</v>
      </c>
      <c r="F1076" s="16" t="s">
        <v>4</v>
      </c>
      <c r="G1076" s="16" t="s">
        <v>52</v>
      </c>
      <c r="H1076" s="16">
        <v>2</v>
      </c>
      <c r="I1076" s="16">
        <v>37</v>
      </c>
      <c r="J1076" s="16" t="s">
        <v>28</v>
      </c>
      <c r="K1076" s="16" t="s">
        <v>126</v>
      </c>
      <c r="L1076" s="16" t="s">
        <v>12</v>
      </c>
      <c r="M1076" s="16">
        <v>2</v>
      </c>
      <c r="N1076" s="16" t="s">
        <v>40</v>
      </c>
      <c r="O1076" s="17" t="s">
        <v>40</v>
      </c>
      <c r="R1076" t="str">
        <f t="shared" si="97"/>
        <v>Budaors Challenger cupGroup StageCsaba BanyikJean Thierry Belus</v>
      </c>
      <c r="V1076">
        <f t="shared" si="98"/>
        <v>0</v>
      </c>
      <c r="X1076">
        <f t="shared" si="99"/>
        <v>0</v>
      </c>
      <c r="Y1076">
        <f t="shared" si="96"/>
        <v>0</v>
      </c>
      <c r="AA1076">
        <f t="shared" si="100"/>
        <v>0</v>
      </c>
      <c r="AB1076">
        <f t="shared" si="101"/>
        <v>0</v>
      </c>
    </row>
    <row r="1077" spans="1:28" x14ac:dyDescent="0.35">
      <c r="A1077" s="15">
        <v>44310</v>
      </c>
      <c r="B1077" s="16" t="s">
        <v>18</v>
      </c>
      <c r="C1077" s="16" t="s">
        <v>118</v>
      </c>
      <c r="D1077" s="16" t="s">
        <v>5</v>
      </c>
      <c r="E1077" s="16" t="s">
        <v>57</v>
      </c>
      <c r="F1077" s="16" t="s">
        <v>4</v>
      </c>
      <c r="G1077" s="16" t="s">
        <v>52</v>
      </c>
      <c r="H1077" s="16">
        <v>2</v>
      </c>
      <c r="I1077" s="16">
        <v>38</v>
      </c>
      <c r="J1077" s="16" t="s">
        <v>28</v>
      </c>
      <c r="K1077" s="16" t="s">
        <v>126</v>
      </c>
      <c r="L1077" s="16" t="s">
        <v>12</v>
      </c>
      <c r="M1077" s="16">
        <v>2</v>
      </c>
      <c r="N1077" s="16" t="s">
        <v>12</v>
      </c>
      <c r="O1077" s="17" t="s">
        <v>33</v>
      </c>
      <c r="R1077" t="str">
        <f t="shared" si="97"/>
        <v>Budaors Challenger cupGroup StageCsaba BanyikJean Thierry Belus</v>
      </c>
      <c r="V1077">
        <f t="shared" si="98"/>
        <v>1</v>
      </c>
      <c r="X1077">
        <f t="shared" si="99"/>
        <v>0</v>
      </c>
      <c r="Y1077">
        <f t="shared" si="96"/>
        <v>0</v>
      </c>
      <c r="AA1077">
        <f t="shared" si="100"/>
        <v>1</v>
      </c>
      <c r="AB1077">
        <f t="shared" si="101"/>
        <v>0</v>
      </c>
    </row>
    <row r="1078" spans="1:28" x14ac:dyDescent="0.35">
      <c r="A1078" s="15">
        <v>44310</v>
      </c>
      <c r="B1078" s="16" t="s">
        <v>18</v>
      </c>
      <c r="C1078" s="16" t="s">
        <v>118</v>
      </c>
      <c r="D1078" s="16" t="s">
        <v>5</v>
      </c>
      <c r="E1078" s="16" t="s">
        <v>57</v>
      </c>
      <c r="F1078" s="16" t="s">
        <v>4</v>
      </c>
      <c r="G1078" s="16" t="s">
        <v>52</v>
      </c>
      <c r="H1078" s="16">
        <v>2</v>
      </c>
      <c r="I1078" s="16">
        <v>39</v>
      </c>
      <c r="J1078" s="16" t="s">
        <v>28</v>
      </c>
      <c r="K1078" s="16" t="s">
        <v>126</v>
      </c>
      <c r="L1078" s="16" t="s">
        <v>11</v>
      </c>
      <c r="M1078" s="16">
        <v>1</v>
      </c>
      <c r="N1078" s="16" t="s">
        <v>11</v>
      </c>
      <c r="O1078" s="17" t="s">
        <v>33</v>
      </c>
      <c r="R1078" t="str">
        <f t="shared" si="97"/>
        <v>Budaors Challenger cupGroup StageCsaba BanyikJean Thierry Belus</v>
      </c>
      <c r="V1078">
        <f t="shared" si="98"/>
        <v>1</v>
      </c>
      <c r="X1078">
        <f t="shared" si="99"/>
        <v>1</v>
      </c>
      <c r="Y1078">
        <f t="shared" si="96"/>
        <v>0</v>
      </c>
      <c r="AA1078">
        <f t="shared" si="100"/>
        <v>0</v>
      </c>
      <c r="AB1078">
        <f t="shared" si="101"/>
        <v>0</v>
      </c>
    </row>
    <row r="1079" spans="1:28" x14ac:dyDescent="0.35">
      <c r="A1079" s="15">
        <v>44310</v>
      </c>
      <c r="B1079" s="16" t="s">
        <v>18</v>
      </c>
      <c r="C1079" s="16" t="s">
        <v>114</v>
      </c>
      <c r="D1079" s="16" t="s">
        <v>50</v>
      </c>
      <c r="E1079" s="16" t="s">
        <v>57</v>
      </c>
      <c r="F1079" s="16" t="s">
        <v>4</v>
      </c>
      <c r="G1079" s="16" t="s">
        <v>52</v>
      </c>
      <c r="H1079" s="16">
        <v>1</v>
      </c>
      <c r="I1079" s="16">
        <v>1</v>
      </c>
      <c r="J1079" s="16" t="s">
        <v>30</v>
      </c>
      <c r="K1079" s="16" t="s">
        <v>70</v>
      </c>
      <c r="L1079" s="16" t="s">
        <v>11</v>
      </c>
      <c r="M1079" s="16">
        <v>2</v>
      </c>
      <c r="N1079" s="16" t="s">
        <v>12</v>
      </c>
      <c r="O1079" s="17" t="s">
        <v>33</v>
      </c>
      <c r="R1079" t="str">
        <f t="shared" si="97"/>
        <v>Budaors Challenger CupGroup StageAdam BakoMartin Csereklye</v>
      </c>
      <c r="V1079">
        <f t="shared" si="98"/>
        <v>0</v>
      </c>
      <c r="X1079">
        <f t="shared" si="99"/>
        <v>0</v>
      </c>
      <c r="Y1079">
        <f t="shared" si="96"/>
        <v>0</v>
      </c>
      <c r="AA1079">
        <f t="shared" si="100"/>
        <v>0</v>
      </c>
      <c r="AB1079">
        <f t="shared" si="101"/>
        <v>1</v>
      </c>
    </row>
    <row r="1080" spans="1:28" x14ac:dyDescent="0.35">
      <c r="A1080" s="15">
        <v>44310</v>
      </c>
      <c r="B1080" s="16" t="s">
        <v>18</v>
      </c>
      <c r="C1080" s="16" t="s">
        <v>114</v>
      </c>
      <c r="D1080" s="16" t="s">
        <v>50</v>
      </c>
      <c r="E1080" s="16" t="s">
        <v>57</v>
      </c>
      <c r="F1080" s="16" t="s">
        <v>4</v>
      </c>
      <c r="G1080" s="16" t="s">
        <v>52</v>
      </c>
      <c r="H1080" s="16">
        <v>1</v>
      </c>
      <c r="I1080" s="16">
        <v>2</v>
      </c>
      <c r="J1080" s="16" t="s">
        <v>30</v>
      </c>
      <c r="K1080" s="16" t="s">
        <v>70</v>
      </c>
      <c r="L1080" s="16" t="s">
        <v>11</v>
      </c>
      <c r="M1080" s="16">
        <v>1</v>
      </c>
      <c r="N1080" s="16" t="s">
        <v>12</v>
      </c>
      <c r="O1080" s="17" t="s">
        <v>33</v>
      </c>
      <c r="R1080" t="str">
        <f t="shared" si="97"/>
        <v>Budaors Challenger CupGroup StageAdam BakoMartin Csereklye</v>
      </c>
      <c r="V1080">
        <f t="shared" si="98"/>
        <v>0</v>
      </c>
      <c r="X1080">
        <f t="shared" si="99"/>
        <v>0</v>
      </c>
      <c r="Y1080">
        <f t="shared" si="96"/>
        <v>1</v>
      </c>
      <c r="AA1080">
        <f t="shared" si="100"/>
        <v>0</v>
      </c>
      <c r="AB1080">
        <f t="shared" si="101"/>
        <v>0</v>
      </c>
    </row>
    <row r="1081" spans="1:28" x14ac:dyDescent="0.35">
      <c r="A1081" s="15">
        <v>44310</v>
      </c>
      <c r="B1081" s="16" t="s">
        <v>18</v>
      </c>
      <c r="C1081" s="16" t="s">
        <v>114</v>
      </c>
      <c r="D1081" s="16" t="s">
        <v>50</v>
      </c>
      <c r="E1081" s="16" t="s">
        <v>57</v>
      </c>
      <c r="F1081" s="16" t="s">
        <v>4</v>
      </c>
      <c r="G1081" s="16" t="s">
        <v>52</v>
      </c>
      <c r="H1081" s="16">
        <v>1</v>
      </c>
      <c r="I1081" s="16">
        <v>3</v>
      </c>
      <c r="J1081" s="16" t="s">
        <v>30</v>
      </c>
      <c r="K1081" s="16" t="s">
        <v>70</v>
      </c>
      <c r="L1081" s="16" t="s">
        <v>11</v>
      </c>
      <c r="M1081" s="16">
        <v>2</v>
      </c>
      <c r="N1081" s="16" t="s">
        <v>11</v>
      </c>
      <c r="O1081" s="17" t="s">
        <v>33</v>
      </c>
      <c r="R1081" t="str">
        <f t="shared" si="97"/>
        <v>Budaors Challenger CupGroup StageAdam BakoMartin Csereklye</v>
      </c>
      <c r="V1081">
        <f t="shared" si="98"/>
        <v>1</v>
      </c>
      <c r="X1081">
        <f t="shared" si="99"/>
        <v>0</v>
      </c>
      <c r="Y1081">
        <f t="shared" si="96"/>
        <v>0</v>
      </c>
      <c r="AA1081">
        <f t="shared" si="100"/>
        <v>1</v>
      </c>
      <c r="AB1081">
        <f t="shared" si="101"/>
        <v>0</v>
      </c>
    </row>
    <row r="1082" spans="1:28" x14ac:dyDescent="0.35">
      <c r="A1082" s="15">
        <v>44310</v>
      </c>
      <c r="B1082" s="16" t="s">
        <v>18</v>
      </c>
      <c r="C1082" s="16" t="s">
        <v>114</v>
      </c>
      <c r="D1082" s="16" t="s">
        <v>50</v>
      </c>
      <c r="E1082" s="16" t="s">
        <v>57</v>
      </c>
      <c r="F1082" s="16" t="s">
        <v>4</v>
      </c>
      <c r="G1082" s="16" t="s">
        <v>52</v>
      </c>
      <c r="H1082" s="16">
        <v>1</v>
      </c>
      <c r="I1082" s="16">
        <v>4</v>
      </c>
      <c r="J1082" s="16" t="s">
        <v>30</v>
      </c>
      <c r="K1082" s="16" t="s">
        <v>70</v>
      </c>
      <c r="L1082" s="16" t="s">
        <v>11</v>
      </c>
      <c r="M1082" s="16">
        <v>1</v>
      </c>
      <c r="N1082" s="16" t="s">
        <v>11</v>
      </c>
      <c r="O1082" s="17" t="s">
        <v>34</v>
      </c>
      <c r="R1082" t="str">
        <f t="shared" si="97"/>
        <v>Budaors Challenger CupGroup StageAdam BakoMartin Csereklye</v>
      </c>
      <c r="V1082">
        <f t="shared" si="98"/>
        <v>1</v>
      </c>
      <c r="X1082">
        <f t="shared" si="99"/>
        <v>1</v>
      </c>
      <c r="Y1082">
        <f t="shared" si="96"/>
        <v>0</v>
      </c>
      <c r="AA1082">
        <f t="shared" si="100"/>
        <v>0</v>
      </c>
      <c r="AB1082">
        <f t="shared" si="101"/>
        <v>0</v>
      </c>
    </row>
    <row r="1083" spans="1:28" x14ac:dyDescent="0.35">
      <c r="A1083" s="15">
        <v>44310</v>
      </c>
      <c r="B1083" s="16" t="s">
        <v>18</v>
      </c>
      <c r="C1083" s="16" t="s">
        <v>114</v>
      </c>
      <c r="D1083" s="16" t="s">
        <v>50</v>
      </c>
      <c r="E1083" s="16" t="s">
        <v>57</v>
      </c>
      <c r="F1083" s="16" t="s">
        <v>4</v>
      </c>
      <c r="G1083" s="16" t="s">
        <v>52</v>
      </c>
      <c r="H1083" s="16">
        <v>1</v>
      </c>
      <c r="I1083" s="16">
        <v>5</v>
      </c>
      <c r="J1083" s="16" t="s">
        <v>30</v>
      </c>
      <c r="K1083" s="16" t="s">
        <v>70</v>
      </c>
      <c r="L1083" s="16" t="s">
        <v>12</v>
      </c>
      <c r="M1083" s="16">
        <v>2</v>
      </c>
      <c r="N1083" s="16" t="s">
        <v>11</v>
      </c>
      <c r="O1083" s="17" t="s">
        <v>34</v>
      </c>
      <c r="R1083" t="str">
        <f t="shared" si="97"/>
        <v>Budaors Challenger CupGroup StageAdam BakoMartin Csereklye</v>
      </c>
      <c r="V1083">
        <f t="shared" si="98"/>
        <v>0</v>
      </c>
      <c r="X1083">
        <f t="shared" si="99"/>
        <v>0</v>
      </c>
      <c r="Y1083">
        <f t="shared" si="96"/>
        <v>0</v>
      </c>
      <c r="AA1083">
        <f t="shared" si="100"/>
        <v>0</v>
      </c>
      <c r="AB1083">
        <f t="shared" si="101"/>
        <v>1</v>
      </c>
    </row>
    <row r="1084" spans="1:28" x14ac:dyDescent="0.35">
      <c r="A1084" s="15">
        <v>44310</v>
      </c>
      <c r="B1084" s="16" t="s">
        <v>18</v>
      </c>
      <c r="C1084" s="16" t="s">
        <v>114</v>
      </c>
      <c r="D1084" s="16" t="s">
        <v>50</v>
      </c>
      <c r="E1084" s="16" t="s">
        <v>57</v>
      </c>
      <c r="F1084" s="16" t="s">
        <v>4</v>
      </c>
      <c r="G1084" s="16" t="s">
        <v>52</v>
      </c>
      <c r="H1084" s="16">
        <v>1</v>
      </c>
      <c r="I1084" s="16">
        <v>6</v>
      </c>
      <c r="J1084" s="16" t="s">
        <v>30</v>
      </c>
      <c r="K1084" s="16" t="s">
        <v>70</v>
      </c>
      <c r="L1084" s="16" t="s">
        <v>12</v>
      </c>
      <c r="M1084" s="16">
        <v>1</v>
      </c>
      <c r="N1084" s="16" t="s">
        <v>11</v>
      </c>
      <c r="O1084" s="17" t="s">
        <v>33</v>
      </c>
      <c r="R1084" t="str">
        <f t="shared" si="97"/>
        <v>Budaors Challenger CupGroup StageAdam BakoMartin Csereklye</v>
      </c>
      <c r="V1084">
        <f t="shared" si="98"/>
        <v>0</v>
      </c>
      <c r="X1084">
        <f t="shared" si="99"/>
        <v>0</v>
      </c>
      <c r="Y1084">
        <f t="shared" si="96"/>
        <v>1</v>
      </c>
      <c r="AA1084">
        <f t="shared" si="100"/>
        <v>0</v>
      </c>
      <c r="AB1084">
        <f t="shared" si="101"/>
        <v>0</v>
      </c>
    </row>
    <row r="1085" spans="1:28" x14ac:dyDescent="0.35">
      <c r="A1085" s="15">
        <v>44310</v>
      </c>
      <c r="B1085" s="16" t="s">
        <v>18</v>
      </c>
      <c r="C1085" s="16" t="s">
        <v>114</v>
      </c>
      <c r="D1085" s="16" t="s">
        <v>50</v>
      </c>
      <c r="E1085" s="16" t="s">
        <v>57</v>
      </c>
      <c r="F1085" s="16" t="s">
        <v>4</v>
      </c>
      <c r="G1085" s="16" t="s">
        <v>52</v>
      </c>
      <c r="H1085" s="16">
        <v>1</v>
      </c>
      <c r="I1085" s="16">
        <v>7</v>
      </c>
      <c r="J1085" s="16" t="s">
        <v>30</v>
      </c>
      <c r="K1085" s="16" t="s">
        <v>70</v>
      </c>
      <c r="L1085" s="16" t="s">
        <v>12</v>
      </c>
      <c r="M1085" s="16">
        <v>1</v>
      </c>
      <c r="N1085" s="16" t="s">
        <v>12</v>
      </c>
      <c r="O1085" s="17" t="s">
        <v>33</v>
      </c>
      <c r="R1085" t="str">
        <f t="shared" si="97"/>
        <v>Budaors Challenger CupGroup StageAdam BakoMartin Csereklye</v>
      </c>
      <c r="V1085">
        <f t="shared" si="98"/>
        <v>1</v>
      </c>
      <c r="X1085">
        <f t="shared" si="99"/>
        <v>1</v>
      </c>
      <c r="Y1085">
        <f t="shared" si="96"/>
        <v>0</v>
      </c>
      <c r="AA1085">
        <f t="shared" si="100"/>
        <v>0</v>
      </c>
      <c r="AB1085">
        <f t="shared" si="101"/>
        <v>0</v>
      </c>
    </row>
    <row r="1086" spans="1:28" x14ac:dyDescent="0.35">
      <c r="A1086" s="15">
        <v>44310</v>
      </c>
      <c r="B1086" s="16" t="s">
        <v>18</v>
      </c>
      <c r="C1086" s="16" t="s">
        <v>114</v>
      </c>
      <c r="D1086" s="16" t="s">
        <v>50</v>
      </c>
      <c r="E1086" s="16" t="s">
        <v>57</v>
      </c>
      <c r="F1086" s="16" t="s">
        <v>4</v>
      </c>
      <c r="G1086" s="16" t="s">
        <v>52</v>
      </c>
      <c r="H1086" s="16">
        <v>1</v>
      </c>
      <c r="I1086" s="16">
        <v>8</v>
      </c>
      <c r="J1086" s="16" t="s">
        <v>30</v>
      </c>
      <c r="K1086" s="16" t="s">
        <v>70</v>
      </c>
      <c r="L1086" s="16" t="s">
        <v>12</v>
      </c>
      <c r="M1086" s="16">
        <v>2</v>
      </c>
      <c r="N1086" s="16" t="s">
        <v>11</v>
      </c>
      <c r="O1086" s="17" t="s">
        <v>35</v>
      </c>
      <c r="R1086" t="str">
        <f t="shared" si="97"/>
        <v>Budaors Challenger CupGroup StageAdam BakoMartin Csereklye</v>
      </c>
      <c r="V1086">
        <f t="shared" si="98"/>
        <v>0</v>
      </c>
      <c r="X1086">
        <f t="shared" si="99"/>
        <v>0</v>
      </c>
      <c r="Y1086">
        <f t="shared" si="96"/>
        <v>0</v>
      </c>
      <c r="AA1086">
        <f t="shared" si="100"/>
        <v>0</v>
      </c>
      <c r="AB1086">
        <f t="shared" si="101"/>
        <v>1</v>
      </c>
    </row>
    <row r="1087" spans="1:28" x14ac:dyDescent="0.35">
      <c r="A1087" s="15">
        <v>44310</v>
      </c>
      <c r="B1087" s="16" t="s">
        <v>18</v>
      </c>
      <c r="C1087" s="16" t="s">
        <v>114</v>
      </c>
      <c r="D1087" s="16" t="s">
        <v>50</v>
      </c>
      <c r="E1087" s="16" t="s">
        <v>57</v>
      </c>
      <c r="F1087" s="16" t="s">
        <v>4</v>
      </c>
      <c r="G1087" s="16" t="s">
        <v>52</v>
      </c>
      <c r="H1087" s="16">
        <v>1</v>
      </c>
      <c r="I1087" s="16">
        <v>9</v>
      </c>
      <c r="J1087" s="16" t="s">
        <v>30</v>
      </c>
      <c r="K1087" s="16" t="s">
        <v>70</v>
      </c>
      <c r="L1087" s="16" t="s">
        <v>11</v>
      </c>
      <c r="M1087" s="16">
        <v>1</v>
      </c>
      <c r="N1087" s="16" t="s">
        <v>11</v>
      </c>
      <c r="O1087" s="17" t="s">
        <v>34</v>
      </c>
      <c r="R1087" t="str">
        <f t="shared" si="97"/>
        <v>Budaors Challenger CupGroup StageAdam BakoMartin Csereklye</v>
      </c>
      <c r="V1087">
        <f t="shared" si="98"/>
        <v>1</v>
      </c>
      <c r="X1087">
        <f t="shared" si="99"/>
        <v>1</v>
      </c>
      <c r="Y1087">
        <f t="shared" si="96"/>
        <v>0</v>
      </c>
      <c r="AA1087">
        <f t="shared" si="100"/>
        <v>0</v>
      </c>
      <c r="AB1087">
        <f t="shared" si="101"/>
        <v>0</v>
      </c>
    </row>
    <row r="1088" spans="1:28" x14ac:dyDescent="0.35">
      <c r="A1088" s="15">
        <v>44310</v>
      </c>
      <c r="B1088" s="16" t="s">
        <v>18</v>
      </c>
      <c r="C1088" s="16" t="s">
        <v>114</v>
      </c>
      <c r="D1088" s="16" t="s">
        <v>50</v>
      </c>
      <c r="E1088" s="16" t="s">
        <v>57</v>
      </c>
      <c r="F1088" s="16" t="s">
        <v>4</v>
      </c>
      <c r="G1088" s="16" t="s">
        <v>52</v>
      </c>
      <c r="H1088" s="16">
        <v>1</v>
      </c>
      <c r="I1088" s="16">
        <v>10</v>
      </c>
      <c r="J1088" s="16" t="s">
        <v>30</v>
      </c>
      <c r="K1088" s="16" t="s">
        <v>70</v>
      </c>
      <c r="L1088" s="16" t="s">
        <v>11</v>
      </c>
      <c r="M1088" s="16" t="s">
        <v>39</v>
      </c>
      <c r="N1088" s="16" t="s">
        <v>12</v>
      </c>
      <c r="O1088" s="17" t="s">
        <v>33</v>
      </c>
      <c r="R1088" t="str">
        <f t="shared" si="97"/>
        <v>Budaors Challenger CupGroup StageAdam BakoMartin Csereklye</v>
      </c>
      <c r="V1088">
        <f t="shared" si="98"/>
        <v>0</v>
      </c>
      <c r="X1088">
        <f t="shared" si="99"/>
        <v>0</v>
      </c>
      <c r="Y1088">
        <f t="shared" si="96"/>
        <v>0</v>
      </c>
      <c r="AA1088">
        <f t="shared" si="100"/>
        <v>0</v>
      </c>
      <c r="AB1088">
        <f t="shared" si="101"/>
        <v>0</v>
      </c>
    </row>
    <row r="1089" spans="1:28" x14ac:dyDescent="0.35">
      <c r="A1089" s="15">
        <v>44310</v>
      </c>
      <c r="B1089" s="16" t="s">
        <v>18</v>
      </c>
      <c r="C1089" s="16" t="s">
        <v>114</v>
      </c>
      <c r="D1089" s="16" t="s">
        <v>50</v>
      </c>
      <c r="E1089" s="16" t="s">
        <v>57</v>
      </c>
      <c r="F1089" s="16" t="s">
        <v>4</v>
      </c>
      <c r="G1089" s="16" t="s">
        <v>52</v>
      </c>
      <c r="H1089" s="16">
        <v>1</v>
      </c>
      <c r="I1089" s="16">
        <v>11</v>
      </c>
      <c r="J1089" s="16" t="s">
        <v>30</v>
      </c>
      <c r="K1089" s="16" t="s">
        <v>70</v>
      </c>
      <c r="L1089" s="16" t="s">
        <v>11</v>
      </c>
      <c r="M1089" s="16" t="s">
        <v>39</v>
      </c>
      <c r="N1089" s="16" t="s">
        <v>12</v>
      </c>
      <c r="O1089" s="17" t="s">
        <v>33</v>
      </c>
      <c r="R1089" t="str">
        <f t="shared" si="97"/>
        <v>Budaors Challenger CupGroup StageAdam BakoMartin Csereklye</v>
      </c>
      <c r="V1089">
        <f t="shared" si="98"/>
        <v>0</v>
      </c>
      <c r="X1089">
        <f t="shared" si="99"/>
        <v>0</v>
      </c>
      <c r="Y1089">
        <f t="shared" si="96"/>
        <v>0</v>
      </c>
      <c r="AA1089">
        <f t="shared" si="100"/>
        <v>0</v>
      </c>
      <c r="AB1089">
        <f t="shared" si="101"/>
        <v>0</v>
      </c>
    </row>
    <row r="1090" spans="1:28" x14ac:dyDescent="0.35">
      <c r="A1090" s="15">
        <v>44310</v>
      </c>
      <c r="B1090" s="16" t="s">
        <v>18</v>
      </c>
      <c r="C1090" s="16" t="s">
        <v>114</v>
      </c>
      <c r="D1090" s="16" t="s">
        <v>50</v>
      </c>
      <c r="E1090" s="16" t="s">
        <v>57</v>
      </c>
      <c r="F1090" s="16" t="s">
        <v>4</v>
      </c>
      <c r="G1090" s="16" t="s">
        <v>52</v>
      </c>
      <c r="H1090" s="16">
        <v>1</v>
      </c>
      <c r="I1090" s="16">
        <v>12</v>
      </c>
      <c r="J1090" s="16" t="s">
        <v>30</v>
      </c>
      <c r="K1090" s="16" t="s">
        <v>70</v>
      </c>
      <c r="L1090" s="16" t="s">
        <v>11</v>
      </c>
      <c r="M1090" s="16">
        <v>2</v>
      </c>
      <c r="N1090" s="16" t="s">
        <v>12</v>
      </c>
      <c r="O1090" s="17" t="s">
        <v>33</v>
      </c>
      <c r="R1090" t="str">
        <f t="shared" si="97"/>
        <v>Budaors Challenger CupGroup StageAdam BakoMartin Csereklye</v>
      </c>
      <c r="V1090">
        <f t="shared" si="98"/>
        <v>0</v>
      </c>
      <c r="X1090">
        <f t="shared" si="99"/>
        <v>0</v>
      </c>
      <c r="Y1090">
        <f t="shared" ref="Y1090:Y1153" si="102">IF(AND(M1090=1,L1090&lt;&gt;N1090,N1090&lt;&gt;"E"),1,0)</f>
        <v>0</v>
      </c>
      <c r="AA1090">
        <f t="shared" si="100"/>
        <v>0</v>
      </c>
      <c r="AB1090">
        <f t="shared" si="101"/>
        <v>1</v>
      </c>
    </row>
    <row r="1091" spans="1:28" x14ac:dyDescent="0.35">
      <c r="A1091" s="15">
        <v>44310</v>
      </c>
      <c r="B1091" s="16" t="s">
        <v>18</v>
      </c>
      <c r="C1091" s="16" t="s">
        <v>114</v>
      </c>
      <c r="D1091" s="16" t="s">
        <v>50</v>
      </c>
      <c r="E1091" s="16" t="s">
        <v>57</v>
      </c>
      <c r="F1091" s="16" t="s">
        <v>4</v>
      </c>
      <c r="G1091" s="16" t="s">
        <v>52</v>
      </c>
      <c r="H1091" s="16">
        <v>1</v>
      </c>
      <c r="I1091" s="16">
        <v>13</v>
      </c>
      <c r="J1091" s="16" t="s">
        <v>30</v>
      </c>
      <c r="K1091" s="16" t="s">
        <v>70</v>
      </c>
      <c r="L1091" s="16" t="s">
        <v>12</v>
      </c>
      <c r="M1091" s="16">
        <v>1</v>
      </c>
      <c r="N1091" s="16" t="s">
        <v>12</v>
      </c>
      <c r="O1091" s="17" t="s">
        <v>34</v>
      </c>
      <c r="R1091" t="str">
        <f t="shared" ref="R1091:R1154" si="103">CONCATENATE(C1091,G1091,J1091,K1091)</f>
        <v>Budaors Challenger CupGroup StageAdam BakoMartin Csereklye</v>
      </c>
      <c r="V1091">
        <f t="shared" ref="V1091:V1154" si="104">IF(L1091=N1091,1,0)</f>
        <v>1</v>
      </c>
      <c r="X1091">
        <f t="shared" ref="X1091:X1154" si="105">IF(AND(M1091=1, L1091=N1091),1,0)</f>
        <v>1</v>
      </c>
      <c r="Y1091">
        <f t="shared" si="102"/>
        <v>0</v>
      </c>
      <c r="AA1091">
        <f t="shared" ref="AA1091:AA1154" si="106">IF(AND(M1091=2,L1091=N1091),1,0)</f>
        <v>0</v>
      </c>
      <c r="AB1091">
        <f t="shared" ref="AB1091:AB1154" si="107">IF(AND(M1091=2,L1091&lt;&gt;N1091,N1091&lt;&gt;"E"),1,0)</f>
        <v>0</v>
      </c>
    </row>
    <row r="1092" spans="1:28" x14ac:dyDescent="0.35">
      <c r="A1092" s="15">
        <v>44310</v>
      </c>
      <c r="B1092" s="16" t="s">
        <v>18</v>
      </c>
      <c r="C1092" s="16" t="s">
        <v>114</v>
      </c>
      <c r="D1092" s="16" t="s">
        <v>50</v>
      </c>
      <c r="E1092" s="16" t="s">
        <v>57</v>
      </c>
      <c r="F1092" s="16" t="s">
        <v>4</v>
      </c>
      <c r="G1092" s="16" t="s">
        <v>52</v>
      </c>
      <c r="H1092" s="16">
        <v>1</v>
      </c>
      <c r="I1092" s="16">
        <v>14</v>
      </c>
      <c r="J1092" s="16" t="s">
        <v>30</v>
      </c>
      <c r="K1092" s="16" t="s">
        <v>70</v>
      </c>
      <c r="L1092" s="16" t="s">
        <v>12</v>
      </c>
      <c r="M1092" s="16">
        <v>1</v>
      </c>
      <c r="N1092" s="16" t="s">
        <v>12</v>
      </c>
      <c r="O1092" s="17" t="s">
        <v>33</v>
      </c>
      <c r="R1092" t="str">
        <f t="shared" si="103"/>
        <v>Budaors Challenger CupGroup StageAdam BakoMartin Csereklye</v>
      </c>
      <c r="V1092">
        <f t="shared" si="104"/>
        <v>1</v>
      </c>
      <c r="X1092">
        <f t="shared" si="105"/>
        <v>1</v>
      </c>
      <c r="Y1092">
        <f t="shared" si="102"/>
        <v>0</v>
      </c>
      <c r="AA1092">
        <f t="shared" si="106"/>
        <v>0</v>
      </c>
      <c r="AB1092">
        <f t="shared" si="107"/>
        <v>0</v>
      </c>
    </row>
    <row r="1093" spans="1:28" x14ac:dyDescent="0.35">
      <c r="A1093" s="15">
        <v>44310</v>
      </c>
      <c r="B1093" s="16" t="s">
        <v>18</v>
      </c>
      <c r="C1093" s="16" t="s">
        <v>114</v>
      </c>
      <c r="D1093" s="16" t="s">
        <v>50</v>
      </c>
      <c r="E1093" s="16" t="s">
        <v>57</v>
      </c>
      <c r="F1093" s="16" t="s">
        <v>4</v>
      </c>
      <c r="G1093" s="16" t="s">
        <v>52</v>
      </c>
      <c r="H1093" s="16">
        <v>1</v>
      </c>
      <c r="I1093" s="16">
        <v>15</v>
      </c>
      <c r="J1093" s="16" t="s">
        <v>30</v>
      </c>
      <c r="K1093" s="16" t="s">
        <v>70</v>
      </c>
      <c r="L1093" s="16" t="s">
        <v>12</v>
      </c>
      <c r="M1093" s="16">
        <v>2</v>
      </c>
      <c r="N1093" s="16" t="s">
        <v>40</v>
      </c>
      <c r="O1093" s="17" t="s">
        <v>40</v>
      </c>
      <c r="R1093" t="str">
        <f t="shared" si="103"/>
        <v>Budaors Challenger CupGroup StageAdam BakoMartin Csereklye</v>
      </c>
      <c r="V1093">
        <f t="shared" si="104"/>
        <v>0</v>
      </c>
      <c r="X1093">
        <f t="shared" si="105"/>
        <v>0</v>
      </c>
      <c r="Y1093">
        <f t="shared" si="102"/>
        <v>0</v>
      </c>
      <c r="AA1093">
        <f t="shared" si="106"/>
        <v>0</v>
      </c>
      <c r="AB1093">
        <f t="shared" si="107"/>
        <v>0</v>
      </c>
    </row>
    <row r="1094" spans="1:28" x14ac:dyDescent="0.35">
      <c r="A1094" s="15">
        <v>44310</v>
      </c>
      <c r="B1094" s="16" t="s">
        <v>18</v>
      </c>
      <c r="C1094" s="16" t="s">
        <v>114</v>
      </c>
      <c r="D1094" s="16" t="s">
        <v>50</v>
      </c>
      <c r="E1094" s="16" t="s">
        <v>57</v>
      </c>
      <c r="F1094" s="16" t="s">
        <v>4</v>
      </c>
      <c r="G1094" s="16" t="s">
        <v>52</v>
      </c>
      <c r="H1094" s="16">
        <v>1</v>
      </c>
      <c r="I1094" s="16">
        <v>16</v>
      </c>
      <c r="J1094" s="16" t="s">
        <v>30</v>
      </c>
      <c r="K1094" s="16" t="s">
        <v>70</v>
      </c>
      <c r="L1094" s="16" t="s">
        <v>12</v>
      </c>
      <c r="M1094" s="16">
        <v>2</v>
      </c>
      <c r="N1094" s="16" t="s">
        <v>11</v>
      </c>
      <c r="O1094" s="17" t="s">
        <v>34</v>
      </c>
      <c r="R1094" t="str">
        <f t="shared" si="103"/>
        <v>Budaors Challenger CupGroup StageAdam BakoMartin Csereklye</v>
      </c>
      <c r="V1094">
        <f t="shared" si="104"/>
        <v>0</v>
      </c>
      <c r="X1094">
        <f t="shared" si="105"/>
        <v>0</v>
      </c>
      <c r="Y1094">
        <f t="shared" si="102"/>
        <v>0</v>
      </c>
      <c r="AA1094">
        <f t="shared" si="106"/>
        <v>0</v>
      </c>
      <c r="AB1094">
        <f t="shared" si="107"/>
        <v>1</v>
      </c>
    </row>
    <row r="1095" spans="1:28" x14ac:dyDescent="0.35">
      <c r="A1095" s="15">
        <v>44310</v>
      </c>
      <c r="B1095" s="16" t="s">
        <v>18</v>
      </c>
      <c r="C1095" s="16" t="s">
        <v>114</v>
      </c>
      <c r="D1095" s="16" t="s">
        <v>50</v>
      </c>
      <c r="E1095" s="16" t="s">
        <v>57</v>
      </c>
      <c r="F1095" s="16" t="s">
        <v>4</v>
      </c>
      <c r="G1095" s="16" t="s">
        <v>52</v>
      </c>
      <c r="H1095" s="16">
        <v>1</v>
      </c>
      <c r="I1095" s="16">
        <v>17</v>
      </c>
      <c r="J1095" s="16" t="s">
        <v>30</v>
      </c>
      <c r="K1095" s="16" t="s">
        <v>70</v>
      </c>
      <c r="L1095" s="16" t="s">
        <v>12</v>
      </c>
      <c r="M1095" s="16">
        <v>2</v>
      </c>
      <c r="N1095" s="16" t="s">
        <v>11</v>
      </c>
      <c r="O1095" s="17" t="s">
        <v>35</v>
      </c>
      <c r="R1095" t="str">
        <f t="shared" si="103"/>
        <v>Budaors Challenger CupGroup StageAdam BakoMartin Csereklye</v>
      </c>
      <c r="V1095">
        <f t="shared" si="104"/>
        <v>0</v>
      </c>
      <c r="X1095">
        <f t="shared" si="105"/>
        <v>0</v>
      </c>
      <c r="Y1095">
        <f t="shared" si="102"/>
        <v>0</v>
      </c>
      <c r="AA1095">
        <f t="shared" si="106"/>
        <v>0</v>
      </c>
      <c r="AB1095">
        <f t="shared" si="107"/>
        <v>1</v>
      </c>
    </row>
    <row r="1096" spans="1:28" x14ac:dyDescent="0.35">
      <c r="A1096" s="15">
        <v>44310</v>
      </c>
      <c r="B1096" s="16" t="s">
        <v>18</v>
      </c>
      <c r="C1096" s="16" t="s">
        <v>114</v>
      </c>
      <c r="D1096" s="16" t="s">
        <v>50</v>
      </c>
      <c r="E1096" s="16" t="s">
        <v>57</v>
      </c>
      <c r="F1096" s="16" t="s">
        <v>4</v>
      </c>
      <c r="G1096" s="16" t="s">
        <v>52</v>
      </c>
      <c r="H1096" s="16">
        <v>1</v>
      </c>
      <c r="I1096" s="16">
        <v>18</v>
      </c>
      <c r="J1096" s="16" t="s">
        <v>30</v>
      </c>
      <c r="K1096" s="16" t="s">
        <v>70</v>
      </c>
      <c r="L1096" s="16" t="s">
        <v>11</v>
      </c>
      <c r="M1096" s="16">
        <v>1</v>
      </c>
      <c r="N1096" s="16" t="s">
        <v>12</v>
      </c>
      <c r="O1096" s="17" t="s">
        <v>34</v>
      </c>
      <c r="R1096" t="str">
        <f t="shared" si="103"/>
        <v>Budaors Challenger CupGroup StageAdam BakoMartin Csereklye</v>
      </c>
      <c r="V1096">
        <f t="shared" si="104"/>
        <v>0</v>
      </c>
      <c r="X1096">
        <f t="shared" si="105"/>
        <v>0</v>
      </c>
      <c r="Y1096">
        <f t="shared" si="102"/>
        <v>1</v>
      </c>
      <c r="AA1096">
        <f t="shared" si="106"/>
        <v>0</v>
      </c>
      <c r="AB1096">
        <f t="shared" si="107"/>
        <v>0</v>
      </c>
    </row>
    <row r="1097" spans="1:28" x14ac:dyDescent="0.35">
      <c r="A1097" s="15">
        <v>44310</v>
      </c>
      <c r="B1097" s="16" t="s">
        <v>18</v>
      </c>
      <c r="C1097" s="16" t="s">
        <v>114</v>
      </c>
      <c r="D1097" s="16" t="s">
        <v>50</v>
      </c>
      <c r="E1097" s="16" t="s">
        <v>57</v>
      </c>
      <c r="F1097" s="16" t="s">
        <v>4</v>
      </c>
      <c r="G1097" s="16" t="s">
        <v>52</v>
      </c>
      <c r="H1097" s="16">
        <v>1</v>
      </c>
      <c r="I1097" s="16">
        <v>19</v>
      </c>
      <c r="J1097" s="16" t="s">
        <v>30</v>
      </c>
      <c r="K1097" s="16" t="s">
        <v>70</v>
      </c>
      <c r="L1097" s="16" t="s">
        <v>11</v>
      </c>
      <c r="M1097" s="16">
        <v>2</v>
      </c>
      <c r="N1097" s="16" t="s">
        <v>12</v>
      </c>
      <c r="O1097" s="17" t="s">
        <v>33</v>
      </c>
      <c r="R1097" t="str">
        <f t="shared" si="103"/>
        <v>Budaors Challenger CupGroup StageAdam BakoMartin Csereklye</v>
      </c>
      <c r="V1097">
        <f t="shared" si="104"/>
        <v>0</v>
      </c>
      <c r="X1097">
        <f t="shared" si="105"/>
        <v>0</v>
      </c>
      <c r="Y1097">
        <f t="shared" si="102"/>
        <v>0</v>
      </c>
      <c r="AA1097">
        <f t="shared" si="106"/>
        <v>0</v>
      </c>
      <c r="AB1097">
        <f t="shared" si="107"/>
        <v>1</v>
      </c>
    </row>
    <row r="1098" spans="1:28" x14ac:dyDescent="0.35">
      <c r="A1098" s="15">
        <v>44310</v>
      </c>
      <c r="B1098" s="16" t="s">
        <v>18</v>
      </c>
      <c r="C1098" s="16" t="s">
        <v>114</v>
      </c>
      <c r="D1098" s="16" t="s">
        <v>50</v>
      </c>
      <c r="E1098" s="16" t="s">
        <v>57</v>
      </c>
      <c r="F1098" s="16" t="s">
        <v>4</v>
      </c>
      <c r="G1098" s="16" t="s">
        <v>52</v>
      </c>
      <c r="H1098" s="16">
        <v>1</v>
      </c>
      <c r="I1098" s="16">
        <v>20</v>
      </c>
      <c r="J1098" s="16" t="s">
        <v>30</v>
      </c>
      <c r="K1098" s="16" t="s">
        <v>70</v>
      </c>
      <c r="L1098" s="16" t="s">
        <v>11</v>
      </c>
      <c r="M1098" s="16">
        <v>1</v>
      </c>
      <c r="N1098" s="16" t="s">
        <v>40</v>
      </c>
      <c r="O1098" s="17" t="s">
        <v>40</v>
      </c>
      <c r="R1098" t="str">
        <f t="shared" si="103"/>
        <v>Budaors Challenger CupGroup StageAdam BakoMartin Csereklye</v>
      </c>
      <c r="V1098">
        <f t="shared" si="104"/>
        <v>0</v>
      </c>
      <c r="X1098">
        <f t="shared" si="105"/>
        <v>0</v>
      </c>
      <c r="Y1098">
        <f t="shared" si="102"/>
        <v>0</v>
      </c>
      <c r="AA1098">
        <f t="shared" si="106"/>
        <v>0</v>
      </c>
      <c r="AB1098">
        <f t="shared" si="107"/>
        <v>0</v>
      </c>
    </row>
    <row r="1099" spans="1:28" x14ac:dyDescent="0.35">
      <c r="A1099" s="15">
        <v>44310</v>
      </c>
      <c r="B1099" s="16" t="s">
        <v>18</v>
      </c>
      <c r="C1099" s="16" t="s">
        <v>114</v>
      </c>
      <c r="D1099" s="16" t="s">
        <v>50</v>
      </c>
      <c r="E1099" s="16" t="s">
        <v>57</v>
      </c>
      <c r="F1099" s="16" t="s">
        <v>4</v>
      </c>
      <c r="G1099" s="16" t="s">
        <v>52</v>
      </c>
      <c r="H1099" s="16">
        <v>1</v>
      </c>
      <c r="I1099" s="16">
        <v>21</v>
      </c>
      <c r="J1099" s="16" t="s">
        <v>30</v>
      </c>
      <c r="K1099" s="16" t="s">
        <v>70</v>
      </c>
      <c r="L1099" s="16" t="s">
        <v>11</v>
      </c>
      <c r="M1099" s="16">
        <v>2</v>
      </c>
      <c r="N1099" s="16" t="s">
        <v>11</v>
      </c>
      <c r="O1099" s="17" t="s">
        <v>33</v>
      </c>
      <c r="R1099" t="str">
        <f t="shared" si="103"/>
        <v>Budaors Challenger CupGroup StageAdam BakoMartin Csereklye</v>
      </c>
      <c r="V1099">
        <f t="shared" si="104"/>
        <v>1</v>
      </c>
      <c r="X1099">
        <f t="shared" si="105"/>
        <v>0</v>
      </c>
      <c r="Y1099">
        <f t="shared" si="102"/>
        <v>0</v>
      </c>
      <c r="AA1099">
        <f t="shared" si="106"/>
        <v>1</v>
      </c>
      <c r="AB1099">
        <f t="shared" si="107"/>
        <v>0</v>
      </c>
    </row>
    <row r="1100" spans="1:28" x14ac:dyDescent="0.35">
      <c r="A1100" s="15">
        <v>44310</v>
      </c>
      <c r="B1100" s="16" t="s">
        <v>18</v>
      </c>
      <c r="C1100" s="16" t="s">
        <v>114</v>
      </c>
      <c r="D1100" s="16" t="s">
        <v>50</v>
      </c>
      <c r="E1100" s="16" t="s">
        <v>57</v>
      </c>
      <c r="F1100" s="16" t="s">
        <v>4</v>
      </c>
      <c r="G1100" s="16" t="s">
        <v>52</v>
      </c>
      <c r="H1100" s="16">
        <v>1</v>
      </c>
      <c r="I1100" s="16">
        <v>22</v>
      </c>
      <c r="J1100" s="16" t="s">
        <v>30</v>
      </c>
      <c r="K1100" s="16" t="s">
        <v>70</v>
      </c>
      <c r="L1100" s="16" t="s">
        <v>11</v>
      </c>
      <c r="M1100" s="16">
        <v>2</v>
      </c>
      <c r="N1100" s="16" t="s">
        <v>11</v>
      </c>
      <c r="O1100" s="17" t="s">
        <v>33</v>
      </c>
      <c r="R1100" t="str">
        <f t="shared" si="103"/>
        <v>Budaors Challenger CupGroup StageAdam BakoMartin Csereklye</v>
      </c>
      <c r="V1100">
        <f t="shared" si="104"/>
        <v>1</v>
      </c>
      <c r="X1100">
        <f t="shared" si="105"/>
        <v>0</v>
      </c>
      <c r="Y1100">
        <f t="shared" si="102"/>
        <v>0</v>
      </c>
      <c r="AA1100">
        <f t="shared" si="106"/>
        <v>1</v>
      </c>
      <c r="AB1100">
        <f t="shared" si="107"/>
        <v>0</v>
      </c>
    </row>
    <row r="1101" spans="1:28" x14ac:dyDescent="0.35">
      <c r="A1101" s="15">
        <v>44310</v>
      </c>
      <c r="B1101" s="16" t="s">
        <v>18</v>
      </c>
      <c r="C1101" s="16" t="s">
        <v>114</v>
      </c>
      <c r="D1101" s="16" t="s">
        <v>50</v>
      </c>
      <c r="E1101" s="16" t="s">
        <v>57</v>
      </c>
      <c r="F1101" s="16" t="s">
        <v>4</v>
      </c>
      <c r="G1101" s="16" t="s">
        <v>52</v>
      </c>
      <c r="H1101" s="16">
        <v>1</v>
      </c>
      <c r="I1101" s="16">
        <v>23</v>
      </c>
      <c r="J1101" s="16" t="s">
        <v>30</v>
      </c>
      <c r="K1101" s="16" t="s">
        <v>70</v>
      </c>
      <c r="L1101" s="16" t="s">
        <v>12</v>
      </c>
      <c r="M1101" s="16">
        <v>2</v>
      </c>
      <c r="N1101" s="16" t="s">
        <v>12</v>
      </c>
      <c r="O1101" s="17" t="s">
        <v>33</v>
      </c>
      <c r="R1101" t="str">
        <f t="shared" si="103"/>
        <v>Budaors Challenger CupGroup StageAdam BakoMartin Csereklye</v>
      </c>
      <c r="V1101">
        <f t="shared" si="104"/>
        <v>1</v>
      </c>
      <c r="X1101">
        <f t="shared" si="105"/>
        <v>0</v>
      </c>
      <c r="Y1101">
        <f t="shared" si="102"/>
        <v>0</v>
      </c>
      <c r="AA1101">
        <f t="shared" si="106"/>
        <v>1</v>
      </c>
      <c r="AB1101">
        <f t="shared" si="107"/>
        <v>0</v>
      </c>
    </row>
    <row r="1102" spans="1:28" x14ac:dyDescent="0.35">
      <c r="A1102" s="15">
        <v>44310</v>
      </c>
      <c r="B1102" s="16" t="s">
        <v>18</v>
      </c>
      <c r="C1102" s="16" t="s">
        <v>114</v>
      </c>
      <c r="D1102" s="16" t="s">
        <v>50</v>
      </c>
      <c r="E1102" s="16" t="s">
        <v>57</v>
      </c>
      <c r="F1102" s="16" t="s">
        <v>4</v>
      </c>
      <c r="G1102" s="16" t="s">
        <v>52</v>
      </c>
      <c r="H1102" s="16">
        <v>1</v>
      </c>
      <c r="I1102" s="16">
        <v>24</v>
      </c>
      <c r="J1102" s="16" t="s">
        <v>30</v>
      </c>
      <c r="K1102" s="16" t="s">
        <v>70</v>
      </c>
      <c r="L1102" s="16" t="s">
        <v>12</v>
      </c>
      <c r="M1102" s="16" t="s">
        <v>39</v>
      </c>
      <c r="N1102" s="16" t="s">
        <v>11</v>
      </c>
      <c r="O1102" s="17" t="s">
        <v>33</v>
      </c>
      <c r="R1102" t="str">
        <f t="shared" si="103"/>
        <v>Budaors Challenger CupGroup StageAdam BakoMartin Csereklye</v>
      </c>
      <c r="V1102">
        <f t="shared" si="104"/>
        <v>0</v>
      </c>
      <c r="X1102">
        <f t="shared" si="105"/>
        <v>0</v>
      </c>
      <c r="Y1102">
        <f t="shared" si="102"/>
        <v>0</v>
      </c>
      <c r="AA1102">
        <f t="shared" si="106"/>
        <v>0</v>
      </c>
      <c r="AB1102">
        <f t="shared" si="107"/>
        <v>0</v>
      </c>
    </row>
    <row r="1103" spans="1:28" x14ac:dyDescent="0.35">
      <c r="A1103" s="15">
        <v>44310</v>
      </c>
      <c r="B1103" s="16" t="s">
        <v>18</v>
      </c>
      <c r="C1103" s="16" t="s">
        <v>114</v>
      </c>
      <c r="D1103" s="16" t="s">
        <v>50</v>
      </c>
      <c r="E1103" s="16" t="s">
        <v>57</v>
      </c>
      <c r="F1103" s="16" t="s">
        <v>4</v>
      </c>
      <c r="G1103" s="16" t="s">
        <v>52</v>
      </c>
      <c r="H1103" s="16">
        <v>1</v>
      </c>
      <c r="I1103" s="16">
        <v>25</v>
      </c>
      <c r="J1103" s="16" t="s">
        <v>30</v>
      </c>
      <c r="K1103" s="16" t="s">
        <v>70</v>
      </c>
      <c r="L1103" s="16" t="s">
        <v>12</v>
      </c>
      <c r="M1103" s="16">
        <v>1</v>
      </c>
      <c r="N1103" s="16" t="s">
        <v>12</v>
      </c>
      <c r="O1103" s="17" t="s">
        <v>33</v>
      </c>
      <c r="R1103" t="str">
        <f t="shared" si="103"/>
        <v>Budaors Challenger CupGroup StageAdam BakoMartin Csereklye</v>
      </c>
      <c r="V1103">
        <f t="shared" si="104"/>
        <v>1</v>
      </c>
      <c r="X1103">
        <f t="shared" si="105"/>
        <v>1</v>
      </c>
      <c r="Y1103">
        <f t="shared" si="102"/>
        <v>0</v>
      </c>
      <c r="AA1103">
        <f t="shared" si="106"/>
        <v>0</v>
      </c>
      <c r="AB1103">
        <f t="shared" si="107"/>
        <v>0</v>
      </c>
    </row>
    <row r="1104" spans="1:28" x14ac:dyDescent="0.35">
      <c r="A1104" s="15">
        <v>44310</v>
      </c>
      <c r="B1104" s="16" t="s">
        <v>18</v>
      </c>
      <c r="C1104" s="16" t="s">
        <v>114</v>
      </c>
      <c r="D1104" s="16" t="s">
        <v>50</v>
      </c>
      <c r="E1104" s="16" t="s">
        <v>57</v>
      </c>
      <c r="F1104" s="16" t="s">
        <v>4</v>
      </c>
      <c r="G1104" s="16" t="s">
        <v>52</v>
      </c>
      <c r="H1104" s="16">
        <v>2</v>
      </c>
      <c r="I1104" s="16">
        <v>1</v>
      </c>
      <c r="J1104" s="16" t="s">
        <v>30</v>
      </c>
      <c r="K1104" s="16" t="s">
        <v>70</v>
      </c>
      <c r="L1104" s="16" t="s">
        <v>12</v>
      </c>
      <c r="M1104" s="16">
        <v>2</v>
      </c>
      <c r="N1104" s="16" t="s">
        <v>11</v>
      </c>
      <c r="O1104" s="17" t="s">
        <v>33</v>
      </c>
      <c r="R1104" t="str">
        <f t="shared" si="103"/>
        <v>Budaors Challenger CupGroup StageAdam BakoMartin Csereklye</v>
      </c>
      <c r="V1104">
        <f t="shared" si="104"/>
        <v>0</v>
      </c>
      <c r="X1104">
        <f t="shared" si="105"/>
        <v>0</v>
      </c>
      <c r="Y1104">
        <f t="shared" si="102"/>
        <v>0</v>
      </c>
      <c r="AA1104">
        <f t="shared" si="106"/>
        <v>0</v>
      </c>
      <c r="AB1104">
        <f t="shared" si="107"/>
        <v>1</v>
      </c>
    </row>
    <row r="1105" spans="1:28" x14ac:dyDescent="0.35">
      <c r="A1105" s="15">
        <v>44310</v>
      </c>
      <c r="B1105" s="16" t="s">
        <v>18</v>
      </c>
      <c r="C1105" s="16" t="s">
        <v>114</v>
      </c>
      <c r="D1105" s="16" t="s">
        <v>50</v>
      </c>
      <c r="E1105" s="16" t="s">
        <v>57</v>
      </c>
      <c r="F1105" s="16" t="s">
        <v>4</v>
      </c>
      <c r="G1105" s="16" t="s">
        <v>52</v>
      </c>
      <c r="H1105" s="16">
        <v>2</v>
      </c>
      <c r="I1105" s="16">
        <v>2</v>
      </c>
      <c r="J1105" s="16" t="s">
        <v>30</v>
      </c>
      <c r="K1105" s="16" t="s">
        <v>70</v>
      </c>
      <c r="L1105" s="16" t="s">
        <v>12</v>
      </c>
      <c r="M1105" s="16">
        <v>2</v>
      </c>
      <c r="N1105" s="16" t="s">
        <v>12</v>
      </c>
      <c r="O1105" s="17" t="s">
        <v>33</v>
      </c>
      <c r="R1105" t="str">
        <f t="shared" si="103"/>
        <v>Budaors Challenger CupGroup StageAdam BakoMartin Csereklye</v>
      </c>
      <c r="V1105">
        <f t="shared" si="104"/>
        <v>1</v>
      </c>
      <c r="X1105">
        <f t="shared" si="105"/>
        <v>0</v>
      </c>
      <c r="Y1105">
        <f t="shared" si="102"/>
        <v>0</v>
      </c>
      <c r="AA1105">
        <f t="shared" si="106"/>
        <v>1</v>
      </c>
      <c r="AB1105">
        <f t="shared" si="107"/>
        <v>0</v>
      </c>
    </row>
    <row r="1106" spans="1:28" x14ac:dyDescent="0.35">
      <c r="A1106" s="15">
        <v>44310</v>
      </c>
      <c r="B1106" s="16" t="s">
        <v>18</v>
      </c>
      <c r="C1106" s="16" t="s">
        <v>114</v>
      </c>
      <c r="D1106" s="16" t="s">
        <v>50</v>
      </c>
      <c r="E1106" s="16" t="s">
        <v>57</v>
      </c>
      <c r="F1106" s="16" t="s">
        <v>4</v>
      </c>
      <c r="G1106" s="16" t="s">
        <v>52</v>
      </c>
      <c r="H1106" s="16">
        <v>2</v>
      </c>
      <c r="I1106" s="16">
        <v>3</v>
      </c>
      <c r="J1106" s="16" t="s">
        <v>30</v>
      </c>
      <c r="K1106" s="16" t="s">
        <v>70</v>
      </c>
      <c r="L1106" s="16" t="s">
        <v>12</v>
      </c>
      <c r="M1106" s="16">
        <v>2</v>
      </c>
      <c r="N1106" s="16" t="s">
        <v>40</v>
      </c>
      <c r="O1106" s="17" t="s">
        <v>40</v>
      </c>
      <c r="R1106" t="str">
        <f t="shared" si="103"/>
        <v>Budaors Challenger CupGroup StageAdam BakoMartin Csereklye</v>
      </c>
      <c r="V1106">
        <f t="shared" si="104"/>
        <v>0</v>
      </c>
      <c r="X1106">
        <f t="shared" si="105"/>
        <v>0</v>
      </c>
      <c r="Y1106">
        <f t="shared" si="102"/>
        <v>0</v>
      </c>
      <c r="AA1106">
        <f t="shared" si="106"/>
        <v>0</v>
      </c>
      <c r="AB1106">
        <f t="shared" si="107"/>
        <v>0</v>
      </c>
    </row>
    <row r="1107" spans="1:28" x14ac:dyDescent="0.35">
      <c r="A1107" s="15">
        <v>44310</v>
      </c>
      <c r="B1107" s="16" t="s">
        <v>18</v>
      </c>
      <c r="C1107" s="16" t="s">
        <v>114</v>
      </c>
      <c r="D1107" s="16" t="s">
        <v>50</v>
      </c>
      <c r="E1107" s="16" t="s">
        <v>57</v>
      </c>
      <c r="F1107" s="16" t="s">
        <v>4</v>
      </c>
      <c r="G1107" s="16" t="s">
        <v>52</v>
      </c>
      <c r="H1107" s="16">
        <v>2</v>
      </c>
      <c r="I1107" s="16">
        <v>4</v>
      </c>
      <c r="J1107" s="16" t="s">
        <v>30</v>
      </c>
      <c r="K1107" s="16" t="s">
        <v>70</v>
      </c>
      <c r="L1107" s="16" t="s">
        <v>12</v>
      </c>
      <c r="M1107" s="16">
        <v>2</v>
      </c>
      <c r="N1107" s="16" t="s">
        <v>11</v>
      </c>
      <c r="O1107" s="17" t="s">
        <v>34</v>
      </c>
      <c r="R1107" t="str">
        <f t="shared" si="103"/>
        <v>Budaors Challenger CupGroup StageAdam BakoMartin Csereklye</v>
      </c>
      <c r="V1107">
        <f t="shared" si="104"/>
        <v>0</v>
      </c>
      <c r="X1107">
        <f t="shared" si="105"/>
        <v>0</v>
      </c>
      <c r="Y1107">
        <f t="shared" si="102"/>
        <v>0</v>
      </c>
      <c r="AA1107">
        <f t="shared" si="106"/>
        <v>0</v>
      </c>
      <c r="AB1107">
        <f t="shared" si="107"/>
        <v>1</v>
      </c>
    </row>
    <row r="1108" spans="1:28" x14ac:dyDescent="0.35">
      <c r="A1108" s="15">
        <v>44310</v>
      </c>
      <c r="B1108" s="16" t="s">
        <v>18</v>
      </c>
      <c r="C1108" s="16" t="s">
        <v>114</v>
      </c>
      <c r="D1108" s="16" t="s">
        <v>50</v>
      </c>
      <c r="E1108" s="16" t="s">
        <v>57</v>
      </c>
      <c r="F1108" s="16" t="s">
        <v>4</v>
      </c>
      <c r="G1108" s="16" t="s">
        <v>52</v>
      </c>
      <c r="H1108" s="16">
        <v>2</v>
      </c>
      <c r="I1108" s="16">
        <v>5</v>
      </c>
      <c r="J1108" s="16" t="s">
        <v>30</v>
      </c>
      <c r="K1108" s="16" t="s">
        <v>70</v>
      </c>
      <c r="L1108" s="16" t="s">
        <v>12</v>
      </c>
      <c r="M1108" s="16" t="s">
        <v>39</v>
      </c>
      <c r="N1108" s="16" t="s">
        <v>11</v>
      </c>
      <c r="O1108" s="17" t="s">
        <v>33</v>
      </c>
      <c r="R1108" t="str">
        <f t="shared" si="103"/>
        <v>Budaors Challenger CupGroup StageAdam BakoMartin Csereklye</v>
      </c>
      <c r="V1108">
        <f t="shared" si="104"/>
        <v>0</v>
      </c>
      <c r="X1108">
        <f t="shared" si="105"/>
        <v>0</v>
      </c>
      <c r="Y1108">
        <f t="shared" si="102"/>
        <v>0</v>
      </c>
      <c r="AA1108">
        <f t="shared" si="106"/>
        <v>0</v>
      </c>
      <c r="AB1108">
        <f t="shared" si="107"/>
        <v>0</v>
      </c>
    </row>
    <row r="1109" spans="1:28" x14ac:dyDescent="0.35">
      <c r="A1109" s="15">
        <v>44310</v>
      </c>
      <c r="B1109" s="16" t="s">
        <v>18</v>
      </c>
      <c r="C1109" s="16" t="s">
        <v>114</v>
      </c>
      <c r="D1109" s="16" t="s">
        <v>50</v>
      </c>
      <c r="E1109" s="16" t="s">
        <v>57</v>
      </c>
      <c r="F1109" s="16" t="s">
        <v>4</v>
      </c>
      <c r="G1109" s="16" t="s">
        <v>52</v>
      </c>
      <c r="H1109" s="16">
        <v>2</v>
      </c>
      <c r="I1109" s="16">
        <v>6</v>
      </c>
      <c r="J1109" s="16" t="s">
        <v>30</v>
      </c>
      <c r="K1109" s="16" t="s">
        <v>70</v>
      </c>
      <c r="L1109" s="16" t="s">
        <v>11</v>
      </c>
      <c r="M1109" s="16">
        <v>1</v>
      </c>
      <c r="N1109" s="16" t="s">
        <v>12</v>
      </c>
      <c r="O1109" s="17" t="s">
        <v>33</v>
      </c>
      <c r="R1109" t="str">
        <f t="shared" si="103"/>
        <v>Budaors Challenger CupGroup StageAdam BakoMartin Csereklye</v>
      </c>
      <c r="V1109">
        <f t="shared" si="104"/>
        <v>0</v>
      </c>
      <c r="X1109">
        <f t="shared" si="105"/>
        <v>0</v>
      </c>
      <c r="Y1109">
        <f t="shared" si="102"/>
        <v>1</v>
      </c>
      <c r="AA1109">
        <f t="shared" si="106"/>
        <v>0</v>
      </c>
      <c r="AB1109">
        <f t="shared" si="107"/>
        <v>0</v>
      </c>
    </row>
    <row r="1110" spans="1:28" x14ac:dyDescent="0.35">
      <c r="A1110" s="15">
        <v>44310</v>
      </c>
      <c r="B1110" s="16" t="s">
        <v>18</v>
      </c>
      <c r="C1110" s="16" t="s">
        <v>114</v>
      </c>
      <c r="D1110" s="16" t="s">
        <v>50</v>
      </c>
      <c r="E1110" s="16" t="s">
        <v>57</v>
      </c>
      <c r="F1110" s="16" t="s">
        <v>4</v>
      </c>
      <c r="G1110" s="16" t="s">
        <v>52</v>
      </c>
      <c r="H1110" s="16">
        <v>2</v>
      </c>
      <c r="I1110" s="16">
        <v>7</v>
      </c>
      <c r="J1110" s="16" t="s">
        <v>30</v>
      </c>
      <c r="K1110" s="16" t="s">
        <v>70</v>
      </c>
      <c r="L1110" s="16" t="s">
        <v>11</v>
      </c>
      <c r="M1110" s="16">
        <v>1</v>
      </c>
      <c r="N1110" s="16" t="s">
        <v>11</v>
      </c>
      <c r="O1110" s="17" t="s">
        <v>34</v>
      </c>
      <c r="R1110" t="str">
        <f t="shared" si="103"/>
        <v>Budaors Challenger CupGroup StageAdam BakoMartin Csereklye</v>
      </c>
      <c r="V1110">
        <f t="shared" si="104"/>
        <v>1</v>
      </c>
      <c r="X1110">
        <f t="shared" si="105"/>
        <v>1</v>
      </c>
      <c r="Y1110">
        <f t="shared" si="102"/>
        <v>0</v>
      </c>
      <c r="AA1110">
        <f t="shared" si="106"/>
        <v>0</v>
      </c>
      <c r="AB1110">
        <f t="shared" si="107"/>
        <v>0</v>
      </c>
    </row>
    <row r="1111" spans="1:28" x14ac:dyDescent="0.35">
      <c r="A1111" s="15">
        <v>44310</v>
      </c>
      <c r="B1111" s="16" t="s">
        <v>18</v>
      </c>
      <c r="C1111" s="16" t="s">
        <v>114</v>
      </c>
      <c r="D1111" s="16" t="s">
        <v>50</v>
      </c>
      <c r="E1111" s="16" t="s">
        <v>57</v>
      </c>
      <c r="F1111" s="16" t="s">
        <v>4</v>
      </c>
      <c r="G1111" s="16" t="s">
        <v>52</v>
      </c>
      <c r="H1111" s="16">
        <v>2</v>
      </c>
      <c r="I1111" s="16">
        <v>8</v>
      </c>
      <c r="J1111" s="16" t="s">
        <v>30</v>
      </c>
      <c r="K1111" s="16" t="s">
        <v>70</v>
      </c>
      <c r="L1111" s="16" t="s">
        <v>11</v>
      </c>
      <c r="M1111" s="16">
        <v>1</v>
      </c>
      <c r="N1111" s="16" t="s">
        <v>11</v>
      </c>
      <c r="O1111" s="17" t="s">
        <v>34</v>
      </c>
      <c r="R1111" t="str">
        <f t="shared" si="103"/>
        <v>Budaors Challenger CupGroup StageAdam BakoMartin Csereklye</v>
      </c>
      <c r="V1111">
        <f t="shared" si="104"/>
        <v>1</v>
      </c>
      <c r="X1111">
        <f t="shared" si="105"/>
        <v>1</v>
      </c>
      <c r="Y1111">
        <f t="shared" si="102"/>
        <v>0</v>
      </c>
      <c r="AA1111">
        <f t="shared" si="106"/>
        <v>0</v>
      </c>
      <c r="AB1111">
        <f t="shared" si="107"/>
        <v>0</v>
      </c>
    </row>
    <row r="1112" spans="1:28" x14ac:dyDescent="0.35">
      <c r="A1112" s="15">
        <v>44310</v>
      </c>
      <c r="B1112" s="16" t="s">
        <v>18</v>
      </c>
      <c r="C1112" s="16" t="s">
        <v>114</v>
      </c>
      <c r="D1112" s="16" t="s">
        <v>50</v>
      </c>
      <c r="E1112" s="16" t="s">
        <v>57</v>
      </c>
      <c r="F1112" s="16" t="s">
        <v>4</v>
      </c>
      <c r="G1112" s="16" t="s">
        <v>52</v>
      </c>
      <c r="H1112" s="16">
        <v>2</v>
      </c>
      <c r="I1112" s="16">
        <v>9</v>
      </c>
      <c r="J1112" s="16" t="s">
        <v>30</v>
      </c>
      <c r="K1112" s="16" t="s">
        <v>70</v>
      </c>
      <c r="L1112" s="16" t="s">
        <v>11</v>
      </c>
      <c r="M1112" s="16">
        <v>1</v>
      </c>
      <c r="N1112" s="16" t="s">
        <v>40</v>
      </c>
      <c r="O1112" s="17" t="s">
        <v>40</v>
      </c>
      <c r="R1112" t="str">
        <f t="shared" si="103"/>
        <v>Budaors Challenger CupGroup StageAdam BakoMartin Csereklye</v>
      </c>
      <c r="V1112">
        <f t="shared" si="104"/>
        <v>0</v>
      </c>
      <c r="X1112">
        <f t="shared" si="105"/>
        <v>0</v>
      </c>
      <c r="Y1112">
        <f t="shared" si="102"/>
        <v>0</v>
      </c>
      <c r="AA1112">
        <f t="shared" si="106"/>
        <v>0</v>
      </c>
      <c r="AB1112">
        <f t="shared" si="107"/>
        <v>0</v>
      </c>
    </row>
    <row r="1113" spans="1:28" x14ac:dyDescent="0.35">
      <c r="A1113" s="15">
        <v>44310</v>
      </c>
      <c r="B1113" s="16" t="s">
        <v>18</v>
      </c>
      <c r="C1113" s="16" t="s">
        <v>114</v>
      </c>
      <c r="D1113" s="16" t="s">
        <v>50</v>
      </c>
      <c r="E1113" s="16" t="s">
        <v>57</v>
      </c>
      <c r="F1113" s="16" t="s">
        <v>4</v>
      </c>
      <c r="G1113" s="16" t="s">
        <v>52</v>
      </c>
      <c r="H1113" s="16">
        <v>2</v>
      </c>
      <c r="I1113" s="16">
        <v>10</v>
      </c>
      <c r="J1113" s="16" t="s">
        <v>30</v>
      </c>
      <c r="K1113" s="16" t="s">
        <v>70</v>
      </c>
      <c r="L1113" s="16" t="s">
        <v>11</v>
      </c>
      <c r="M1113" s="16">
        <v>1</v>
      </c>
      <c r="N1113" s="16" t="s">
        <v>40</v>
      </c>
      <c r="O1113" s="17" t="s">
        <v>40</v>
      </c>
      <c r="R1113" t="str">
        <f t="shared" si="103"/>
        <v>Budaors Challenger CupGroup StageAdam BakoMartin Csereklye</v>
      </c>
      <c r="V1113">
        <f t="shared" si="104"/>
        <v>0</v>
      </c>
      <c r="X1113">
        <f t="shared" si="105"/>
        <v>0</v>
      </c>
      <c r="Y1113">
        <f t="shared" si="102"/>
        <v>0</v>
      </c>
      <c r="AA1113">
        <f t="shared" si="106"/>
        <v>0</v>
      </c>
      <c r="AB1113">
        <f t="shared" si="107"/>
        <v>0</v>
      </c>
    </row>
    <row r="1114" spans="1:28" x14ac:dyDescent="0.35">
      <c r="A1114" s="15">
        <v>44310</v>
      </c>
      <c r="B1114" s="16" t="s">
        <v>18</v>
      </c>
      <c r="C1114" s="16" t="s">
        <v>114</v>
      </c>
      <c r="D1114" s="16" t="s">
        <v>50</v>
      </c>
      <c r="E1114" s="16" t="s">
        <v>57</v>
      </c>
      <c r="F1114" s="16" t="s">
        <v>4</v>
      </c>
      <c r="G1114" s="16" t="s">
        <v>52</v>
      </c>
      <c r="H1114" s="16">
        <v>2</v>
      </c>
      <c r="I1114" s="16">
        <v>11</v>
      </c>
      <c r="J1114" s="16" t="s">
        <v>30</v>
      </c>
      <c r="K1114" s="16" t="s">
        <v>70</v>
      </c>
      <c r="L1114" s="16" t="s">
        <v>11</v>
      </c>
      <c r="M1114" s="16">
        <v>1</v>
      </c>
      <c r="N1114" s="16" t="s">
        <v>11</v>
      </c>
      <c r="O1114" s="17" t="s">
        <v>34</v>
      </c>
      <c r="R1114" t="str">
        <f t="shared" si="103"/>
        <v>Budaors Challenger CupGroup StageAdam BakoMartin Csereklye</v>
      </c>
      <c r="V1114">
        <f t="shared" si="104"/>
        <v>1</v>
      </c>
      <c r="X1114">
        <f t="shared" si="105"/>
        <v>1</v>
      </c>
      <c r="Y1114">
        <f t="shared" si="102"/>
        <v>0</v>
      </c>
      <c r="AA1114">
        <f t="shared" si="106"/>
        <v>0</v>
      </c>
      <c r="AB1114">
        <f t="shared" si="107"/>
        <v>0</v>
      </c>
    </row>
    <row r="1115" spans="1:28" x14ac:dyDescent="0.35">
      <c r="A1115" s="15">
        <v>44310</v>
      </c>
      <c r="B1115" s="16" t="s">
        <v>18</v>
      </c>
      <c r="C1115" s="16" t="s">
        <v>114</v>
      </c>
      <c r="D1115" s="16" t="s">
        <v>50</v>
      </c>
      <c r="E1115" s="16" t="s">
        <v>57</v>
      </c>
      <c r="F1115" s="16" t="s">
        <v>4</v>
      </c>
      <c r="G1115" s="16" t="s">
        <v>52</v>
      </c>
      <c r="H1115" s="16">
        <v>2</v>
      </c>
      <c r="I1115" s="16">
        <v>12</v>
      </c>
      <c r="J1115" s="16" t="s">
        <v>30</v>
      </c>
      <c r="K1115" s="16" t="s">
        <v>70</v>
      </c>
      <c r="L1115" s="16" t="s">
        <v>12</v>
      </c>
      <c r="M1115" s="16">
        <v>2</v>
      </c>
      <c r="N1115" s="16" t="s">
        <v>12</v>
      </c>
      <c r="O1115" s="17" t="s">
        <v>33</v>
      </c>
      <c r="R1115" t="str">
        <f t="shared" si="103"/>
        <v>Budaors Challenger CupGroup StageAdam BakoMartin Csereklye</v>
      </c>
      <c r="V1115">
        <f t="shared" si="104"/>
        <v>1</v>
      </c>
      <c r="X1115">
        <f t="shared" si="105"/>
        <v>0</v>
      </c>
      <c r="Y1115">
        <f t="shared" si="102"/>
        <v>0</v>
      </c>
      <c r="AA1115">
        <f t="shared" si="106"/>
        <v>1</v>
      </c>
      <c r="AB1115">
        <f t="shared" si="107"/>
        <v>0</v>
      </c>
    </row>
    <row r="1116" spans="1:28" x14ac:dyDescent="0.35">
      <c r="A1116" s="15">
        <v>44310</v>
      </c>
      <c r="B1116" s="16" t="s">
        <v>18</v>
      </c>
      <c r="C1116" s="16" t="s">
        <v>114</v>
      </c>
      <c r="D1116" s="16" t="s">
        <v>50</v>
      </c>
      <c r="E1116" s="16" t="s">
        <v>57</v>
      </c>
      <c r="F1116" s="16" t="s">
        <v>4</v>
      </c>
      <c r="G1116" s="16" t="s">
        <v>52</v>
      </c>
      <c r="H1116" s="16">
        <v>2</v>
      </c>
      <c r="I1116" s="16">
        <v>13</v>
      </c>
      <c r="J1116" s="16" t="s">
        <v>30</v>
      </c>
      <c r="K1116" s="16" t="s">
        <v>70</v>
      </c>
      <c r="L1116" s="16" t="s">
        <v>12</v>
      </c>
      <c r="M1116" s="16">
        <v>1</v>
      </c>
      <c r="N1116" s="16" t="s">
        <v>11</v>
      </c>
      <c r="O1116" s="17" t="s">
        <v>33</v>
      </c>
      <c r="R1116" t="str">
        <f t="shared" si="103"/>
        <v>Budaors Challenger CupGroup StageAdam BakoMartin Csereklye</v>
      </c>
      <c r="V1116">
        <f t="shared" si="104"/>
        <v>0</v>
      </c>
      <c r="X1116">
        <f t="shared" si="105"/>
        <v>0</v>
      </c>
      <c r="Y1116">
        <f t="shared" si="102"/>
        <v>1</v>
      </c>
      <c r="AA1116">
        <f t="shared" si="106"/>
        <v>0</v>
      </c>
      <c r="AB1116">
        <f t="shared" si="107"/>
        <v>0</v>
      </c>
    </row>
    <row r="1117" spans="1:28" x14ac:dyDescent="0.35">
      <c r="A1117" s="15">
        <v>44310</v>
      </c>
      <c r="B1117" s="16" t="s">
        <v>18</v>
      </c>
      <c r="C1117" s="16" t="s">
        <v>114</v>
      </c>
      <c r="D1117" s="16" t="s">
        <v>50</v>
      </c>
      <c r="E1117" s="16" t="s">
        <v>57</v>
      </c>
      <c r="F1117" s="16" t="s">
        <v>4</v>
      </c>
      <c r="G1117" s="16" t="s">
        <v>52</v>
      </c>
      <c r="H1117" s="16">
        <v>2</v>
      </c>
      <c r="I1117" s="16">
        <v>14</v>
      </c>
      <c r="J1117" s="16" t="s">
        <v>30</v>
      </c>
      <c r="K1117" s="16" t="s">
        <v>70</v>
      </c>
      <c r="L1117" s="16" t="s">
        <v>12</v>
      </c>
      <c r="M1117" s="16">
        <v>2</v>
      </c>
      <c r="N1117" s="16" t="s">
        <v>11</v>
      </c>
      <c r="O1117" s="17" t="s">
        <v>34</v>
      </c>
      <c r="R1117" t="str">
        <f t="shared" si="103"/>
        <v>Budaors Challenger CupGroup StageAdam BakoMartin Csereklye</v>
      </c>
      <c r="V1117">
        <f t="shared" si="104"/>
        <v>0</v>
      </c>
      <c r="X1117">
        <f t="shared" si="105"/>
        <v>0</v>
      </c>
      <c r="Y1117">
        <f t="shared" si="102"/>
        <v>0</v>
      </c>
      <c r="AA1117">
        <f t="shared" si="106"/>
        <v>0</v>
      </c>
      <c r="AB1117">
        <f t="shared" si="107"/>
        <v>1</v>
      </c>
    </row>
    <row r="1118" spans="1:28" x14ac:dyDescent="0.35">
      <c r="A1118" s="15">
        <v>44310</v>
      </c>
      <c r="B1118" s="16" t="s">
        <v>18</v>
      </c>
      <c r="C1118" s="16" t="s">
        <v>114</v>
      </c>
      <c r="D1118" s="16" t="s">
        <v>50</v>
      </c>
      <c r="E1118" s="16" t="s">
        <v>57</v>
      </c>
      <c r="F1118" s="16" t="s">
        <v>4</v>
      </c>
      <c r="G1118" s="16" t="s">
        <v>52</v>
      </c>
      <c r="H1118" s="16">
        <v>2</v>
      </c>
      <c r="I1118" s="16">
        <v>15</v>
      </c>
      <c r="J1118" s="16" t="s">
        <v>30</v>
      </c>
      <c r="K1118" s="16" t="s">
        <v>70</v>
      </c>
      <c r="L1118" s="16" t="s">
        <v>12</v>
      </c>
      <c r="M1118" s="16">
        <v>1</v>
      </c>
      <c r="N1118" s="16" t="s">
        <v>12</v>
      </c>
      <c r="O1118" s="17" t="s">
        <v>33</v>
      </c>
      <c r="R1118" t="str">
        <f t="shared" si="103"/>
        <v>Budaors Challenger CupGroup StageAdam BakoMartin Csereklye</v>
      </c>
      <c r="V1118">
        <f t="shared" si="104"/>
        <v>1</v>
      </c>
      <c r="X1118">
        <f t="shared" si="105"/>
        <v>1</v>
      </c>
      <c r="Y1118">
        <f t="shared" si="102"/>
        <v>0</v>
      </c>
      <c r="AA1118">
        <f t="shared" si="106"/>
        <v>0</v>
      </c>
      <c r="AB1118">
        <f t="shared" si="107"/>
        <v>0</v>
      </c>
    </row>
    <row r="1119" spans="1:28" x14ac:dyDescent="0.35">
      <c r="A1119" s="15">
        <v>44310</v>
      </c>
      <c r="B1119" s="16" t="s">
        <v>18</v>
      </c>
      <c r="C1119" s="16" t="s">
        <v>114</v>
      </c>
      <c r="D1119" s="16" t="s">
        <v>50</v>
      </c>
      <c r="E1119" s="16" t="s">
        <v>57</v>
      </c>
      <c r="F1119" s="16" t="s">
        <v>4</v>
      </c>
      <c r="G1119" s="16" t="s">
        <v>52</v>
      </c>
      <c r="H1119" s="16">
        <v>2</v>
      </c>
      <c r="I1119" s="16">
        <v>16</v>
      </c>
      <c r="J1119" s="16" t="s">
        <v>30</v>
      </c>
      <c r="K1119" s="16" t="s">
        <v>70</v>
      </c>
      <c r="L1119" s="16" t="s">
        <v>11</v>
      </c>
      <c r="M1119" s="16">
        <v>2</v>
      </c>
      <c r="N1119" s="16" t="s">
        <v>12</v>
      </c>
      <c r="O1119" s="17" t="s">
        <v>33</v>
      </c>
      <c r="R1119" t="str">
        <f t="shared" si="103"/>
        <v>Budaors Challenger CupGroup StageAdam BakoMartin Csereklye</v>
      </c>
      <c r="V1119">
        <f t="shared" si="104"/>
        <v>0</v>
      </c>
      <c r="X1119">
        <f t="shared" si="105"/>
        <v>0</v>
      </c>
      <c r="Y1119">
        <f t="shared" si="102"/>
        <v>0</v>
      </c>
      <c r="AA1119">
        <f t="shared" si="106"/>
        <v>0</v>
      </c>
      <c r="AB1119">
        <f t="shared" si="107"/>
        <v>1</v>
      </c>
    </row>
    <row r="1120" spans="1:28" x14ac:dyDescent="0.35">
      <c r="A1120" s="15">
        <v>44310</v>
      </c>
      <c r="B1120" s="16" t="s">
        <v>18</v>
      </c>
      <c r="C1120" s="16" t="s">
        <v>114</v>
      </c>
      <c r="D1120" s="16" t="s">
        <v>50</v>
      </c>
      <c r="E1120" s="16" t="s">
        <v>57</v>
      </c>
      <c r="F1120" s="16" t="s">
        <v>4</v>
      </c>
      <c r="G1120" s="16" t="s">
        <v>52</v>
      </c>
      <c r="H1120" s="16">
        <v>2</v>
      </c>
      <c r="I1120" s="16">
        <v>17</v>
      </c>
      <c r="J1120" s="16" t="s">
        <v>30</v>
      </c>
      <c r="K1120" s="16" t="s">
        <v>70</v>
      </c>
      <c r="L1120" s="16" t="s">
        <v>11</v>
      </c>
      <c r="M1120" s="16">
        <v>1</v>
      </c>
      <c r="N1120" s="16" t="s">
        <v>11</v>
      </c>
      <c r="O1120" s="17" t="s">
        <v>34</v>
      </c>
      <c r="R1120" t="str">
        <f t="shared" si="103"/>
        <v>Budaors Challenger CupGroup StageAdam BakoMartin Csereklye</v>
      </c>
      <c r="V1120">
        <f t="shared" si="104"/>
        <v>1</v>
      </c>
      <c r="X1120">
        <f t="shared" si="105"/>
        <v>1</v>
      </c>
      <c r="Y1120">
        <f t="shared" si="102"/>
        <v>0</v>
      </c>
      <c r="AA1120">
        <f t="shared" si="106"/>
        <v>0</v>
      </c>
      <c r="AB1120">
        <f t="shared" si="107"/>
        <v>0</v>
      </c>
    </row>
    <row r="1121" spans="1:28" x14ac:dyDescent="0.35">
      <c r="A1121" s="15">
        <v>44310</v>
      </c>
      <c r="B1121" s="16" t="s">
        <v>18</v>
      </c>
      <c r="C1121" s="16" t="s">
        <v>114</v>
      </c>
      <c r="D1121" s="16" t="s">
        <v>50</v>
      </c>
      <c r="E1121" s="16" t="s">
        <v>57</v>
      </c>
      <c r="F1121" s="16" t="s">
        <v>4</v>
      </c>
      <c r="G1121" s="16" t="s">
        <v>52</v>
      </c>
      <c r="H1121" s="16">
        <v>2</v>
      </c>
      <c r="I1121" s="16">
        <v>18</v>
      </c>
      <c r="J1121" s="16" t="s">
        <v>30</v>
      </c>
      <c r="K1121" s="16" t="s">
        <v>70</v>
      </c>
      <c r="L1121" s="16" t="s">
        <v>11</v>
      </c>
      <c r="M1121" s="16">
        <v>2</v>
      </c>
      <c r="N1121" s="16" t="s">
        <v>12</v>
      </c>
      <c r="O1121" s="17" t="s">
        <v>33</v>
      </c>
      <c r="R1121" t="str">
        <f t="shared" si="103"/>
        <v>Budaors Challenger CupGroup StageAdam BakoMartin Csereklye</v>
      </c>
      <c r="V1121">
        <f t="shared" si="104"/>
        <v>0</v>
      </c>
      <c r="X1121">
        <f t="shared" si="105"/>
        <v>0</v>
      </c>
      <c r="Y1121">
        <f t="shared" si="102"/>
        <v>0</v>
      </c>
      <c r="AA1121">
        <f t="shared" si="106"/>
        <v>0</v>
      </c>
      <c r="AB1121">
        <f t="shared" si="107"/>
        <v>1</v>
      </c>
    </row>
    <row r="1122" spans="1:28" x14ac:dyDescent="0.35">
      <c r="A1122" s="15">
        <v>44310</v>
      </c>
      <c r="B1122" s="16" t="s">
        <v>18</v>
      </c>
      <c r="C1122" s="16" t="s">
        <v>114</v>
      </c>
      <c r="D1122" s="16" t="s">
        <v>50</v>
      </c>
      <c r="E1122" s="16" t="s">
        <v>57</v>
      </c>
      <c r="F1122" s="16" t="s">
        <v>4</v>
      </c>
      <c r="G1122" s="16" t="s">
        <v>52</v>
      </c>
      <c r="H1122" s="16">
        <v>2</v>
      </c>
      <c r="I1122" s="16">
        <v>19</v>
      </c>
      <c r="J1122" s="16" t="s">
        <v>30</v>
      </c>
      <c r="K1122" s="16" t="s">
        <v>70</v>
      </c>
      <c r="L1122" s="16" t="s">
        <v>11</v>
      </c>
      <c r="M1122" s="16">
        <v>2</v>
      </c>
      <c r="N1122" s="16" t="s">
        <v>12</v>
      </c>
      <c r="O1122" s="17" t="s">
        <v>34</v>
      </c>
      <c r="R1122" t="str">
        <f t="shared" si="103"/>
        <v>Budaors Challenger CupGroup StageAdam BakoMartin Csereklye</v>
      </c>
      <c r="V1122">
        <f t="shared" si="104"/>
        <v>0</v>
      </c>
      <c r="X1122">
        <f t="shared" si="105"/>
        <v>0</v>
      </c>
      <c r="Y1122">
        <f t="shared" si="102"/>
        <v>0</v>
      </c>
      <c r="AA1122">
        <f t="shared" si="106"/>
        <v>0</v>
      </c>
      <c r="AB1122">
        <f t="shared" si="107"/>
        <v>1</v>
      </c>
    </row>
    <row r="1123" spans="1:28" x14ac:dyDescent="0.35">
      <c r="A1123" s="15">
        <v>44310</v>
      </c>
      <c r="B1123" s="16" t="s">
        <v>18</v>
      </c>
      <c r="C1123" s="16" t="s">
        <v>114</v>
      </c>
      <c r="D1123" s="16" t="s">
        <v>50</v>
      </c>
      <c r="E1123" s="16" t="s">
        <v>57</v>
      </c>
      <c r="F1123" s="16" t="s">
        <v>4</v>
      </c>
      <c r="G1123" s="16" t="s">
        <v>52</v>
      </c>
      <c r="H1123" s="16">
        <v>2</v>
      </c>
      <c r="I1123" s="16">
        <v>20</v>
      </c>
      <c r="J1123" s="16" t="s">
        <v>30</v>
      </c>
      <c r="K1123" s="16" t="s">
        <v>70</v>
      </c>
      <c r="L1123" s="16" t="s">
        <v>12</v>
      </c>
      <c r="M1123" s="16">
        <v>1</v>
      </c>
      <c r="N1123" s="16" t="s">
        <v>11</v>
      </c>
      <c r="O1123" s="17" t="s">
        <v>34</v>
      </c>
      <c r="R1123" t="str">
        <f t="shared" si="103"/>
        <v>Budaors Challenger CupGroup StageAdam BakoMartin Csereklye</v>
      </c>
      <c r="V1123">
        <f t="shared" si="104"/>
        <v>0</v>
      </c>
      <c r="X1123">
        <f t="shared" si="105"/>
        <v>0</v>
      </c>
      <c r="Y1123">
        <f t="shared" si="102"/>
        <v>1</v>
      </c>
      <c r="AA1123">
        <f t="shared" si="106"/>
        <v>0</v>
      </c>
      <c r="AB1123">
        <f t="shared" si="107"/>
        <v>0</v>
      </c>
    </row>
    <row r="1124" spans="1:28" x14ac:dyDescent="0.35">
      <c r="A1124" s="15">
        <v>44310</v>
      </c>
      <c r="B1124" s="16" t="s">
        <v>18</v>
      </c>
      <c r="C1124" s="16" t="s">
        <v>114</v>
      </c>
      <c r="D1124" s="16" t="s">
        <v>50</v>
      </c>
      <c r="E1124" s="16" t="s">
        <v>57</v>
      </c>
      <c r="F1124" s="16" t="s">
        <v>4</v>
      </c>
      <c r="G1124" s="16" t="s">
        <v>52</v>
      </c>
      <c r="H1124" s="16">
        <v>2</v>
      </c>
      <c r="I1124" s="16">
        <v>21</v>
      </c>
      <c r="J1124" s="16" t="s">
        <v>30</v>
      </c>
      <c r="K1124" s="16" t="s">
        <v>70</v>
      </c>
      <c r="L1124" s="16" t="s">
        <v>12</v>
      </c>
      <c r="M1124" s="16">
        <v>1</v>
      </c>
      <c r="N1124" s="16" t="s">
        <v>12</v>
      </c>
      <c r="O1124" s="17" t="s">
        <v>35</v>
      </c>
      <c r="R1124" t="str">
        <f t="shared" si="103"/>
        <v>Budaors Challenger CupGroup StageAdam BakoMartin Csereklye</v>
      </c>
      <c r="V1124">
        <f t="shared" si="104"/>
        <v>1</v>
      </c>
      <c r="X1124">
        <f t="shared" si="105"/>
        <v>1</v>
      </c>
      <c r="Y1124">
        <f t="shared" si="102"/>
        <v>0</v>
      </c>
      <c r="AA1124">
        <f t="shared" si="106"/>
        <v>0</v>
      </c>
      <c r="AB1124">
        <f t="shared" si="107"/>
        <v>0</v>
      </c>
    </row>
    <row r="1125" spans="1:28" x14ac:dyDescent="0.35">
      <c r="A1125" s="15">
        <v>44310</v>
      </c>
      <c r="B1125" s="16" t="s">
        <v>18</v>
      </c>
      <c r="C1125" s="16" t="s">
        <v>114</v>
      </c>
      <c r="D1125" s="16" t="s">
        <v>50</v>
      </c>
      <c r="E1125" s="16" t="s">
        <v>57</v>
      </c>
      <c r="F1125" s="16" t="s">
        <v>4</v>
      </c>
      <c r="G1125" s="16" t="s">
        <v>52</v>
      </c>
      <c r="H1125" s="16">
        <v>2</v>
      </c>
      <c r="I1125" s="16">
        <v>22</v>
      </c>
      <c r="J1125" s="16" t="s">
        <v>30</v>
      </c>
      <c r="K1125" s="16" t="s">
        <v>70</v>
      </c>
      <c r="L1125" s="16" t="s">
        <v>12</v>
      </c>
      <c r="M1125" s="16">
        <v>2</v>
      </c>
      <c r="N1125" s="16" t="s">
        <v>11</v>
      </c>
      <c r="O1125" s="17" t="s">
        <v>35</v>
      </c>
      <c r="R1125" t="str">
        <f t="shared" si="103"/>
        <v>Budaors Challenger CupGroup StageAdam BakoMartin Csereklye</v>
      </c>
      <c r="V1125">
        <f t="shared" si="104"/>
        <v>0</v>
      </c>
      <c r="X1125">
        <f t="shared" si="105"/>
        <v>0</v>
      </c>
      <c r="Y1125">
        <f t="shared" si="102"/>
        <v>0</v>
      </c>
      <c r="AA1125">
        <f t="shared" si="106"/>
        <v>0</v>
      </c>
      <c r="AB1125">
        <f t="shared" si="107"/>
        <v>1</v>
      </c>
    </row>
    <row r="1126" spans="1:28" x14ac:dyDescent="0.35">
      <c r="A1126" s="15">
        <v>44310</v>
      </c>
      <c r="B1126" s="16" t="s">
        <v>18</v>
      </c>
      <c r="C1126" s="16" t="s">
        <v>114</v>
      </c>
      <c r="D1126" s="16" t="s">
        <v>50</v>
      </c>
      <c r="E1126" s="16" t="s">
        <v>57</v>
      </c>
      <c r="F1126" s="16" t="s">
        <v>4</v>
      </c>
      <c r="G1126" s="16" t="s">
        <v>52</v>
      </c>
      <c r="H1126" s="16">
        <v>2</v>
      </c>
      <c r="I1126" s="16">
        <v>23</v>
      </c>
      <c r="J1126" s="16" t="s">
        <v>30</v>
      </c>
      <c r="K1126" s="16" t="s">
        <v>70</v>
      </c>
      <c r="L1126" s="16" t="s">
        <v>12</v>
      </c>
      <c r="M1126" s="16">
        <v>1</v>
      </c>
      <c r="N1126" s="16" t="s">
        <v>11</v>
      </c>
      <c r="O1126" s="17" t="s">
        <v>34</v>
      </c>
      <c r="R1126" t="str">
        <f t="shared" si="103"/>
        <v>Budaors Challenger CupGroup StageAdam BakoMartin Csereklye</v>
      </c>
      <c r="V1126">
        <f t="shared" si="104"/>
        <v>0</v>
      </c>
      <c r="X1126">
        <f t="shared" si="105"/>
        <v>0</v>
      </c>
      <c r="Y1126">
        <f t="shared" si="102"/>
        <v>1</v>
      </c>
      <c r="AA1126">
        <f t="shared" si="106"/>
        <v>0</v>
      </c>
      <c r="AB1126">
        <f t="shared" si="107"/>
        <v>0</v>
      </c>
    </row>
    <row r="1127" spans="1:28" x14ac:dyDescent="0.35">
      <c r="A1127" s="15">
        <v>44310</v>
      </c>
      <c r="B1127" s="16" t="s">
        <v>18</v>
      </c>
      <c r="C1127" s="16" t="s">
        <v>114</v>
      </c>
      <c r="D1127" s="16" t="s">
        <v>50</v>
      </c>
      <c r="E1127" s="16" t="s">
        <v>57</v>
      </c>
      <c r="F1127" s="16" t="s">
        <v>4</v>
      </c>
      <c r="G1127" s="16" t="s">
        <v>52</v>
      </c>
      <c r="H1127" s="16">
        <v>3</v>
      </c>
      <c r="I1127" s="16">
        <v>1</v>
      </c>
      <c r="J1127" s="16" t="s">
        <v>30</v>
      </c>
      <c r="K1127" s="16" t="s">
        <v>70</v>
      </c>
      <c r="L1127" s="16" t="s">
        <v>11</v>
      </c>
      <c r="M1127" s="16">
        <v>2</v>
      </c>
      <c r="N1127" s="16" t="s">
        <v>12</v>
      </c>
      <c r="O1127" s="17" t="s">
        <v>35</v>
      </c>
      <c r="R1127" t="str">
        <f t="shared" si="103"/>
        <v>Budaors Challenger CupGroup StageAdam BakoMartin Csereklye</v>
      </c>
      <c r="V1127">
        <f t="shared" si="104"/>
        <v>0</v>
      </c>
      <c r="X1127">
        <f t="shared" si="105"/>
        <v>0</v>
      </c>
      <c r="Y1127">
        <f t="shared" si="102"/>
        <v>0</v>
      </c>
      <c r="AA1127">
        <f t="shared" si="106"/>
        <v>0</v>
      </c>
      <c r="AB1127">
        <f t="shared" si="107"/>
        <v>1</v>
      </c>
    </row>
    <row r="1128" spans="1:28" x14ac:dyDescent="0.35">
      <c r="A1128" s="15">
        <v>44310</v>
      </c>
      <c r="B1128" s="16" t="s">
        <v>18</v>
      </c>
      <c r="C1128" s="16" t="s">
        <v>114</v>
      </c>
      <c r="D1128" s="16" t="s">
        <v>50</v>
      </c>
      <c r="E1128" s="16" t="s">
        <v>57</v>
      </c>
      <c r="F1128" s="16" t="s">
        <v>4</v>
      </c>
      <c r="G1128" s="16" t="s">
        <v>52</v>
      </c>
      <c r="H1128" s="16">
        <v>3</v>
      </c>
      <c r="I1128" s="16">
        <v>2</v>
      </c>
      <c r="J1128" s="16" t="s">
        <v>30</v>
      </c>
      <c r="K1128" s="16" t="s">
        <v>70</v>
      </c>
      <c r="L1128" s="16" t="s">
        <v>11</v>
      </c>
      <c r="M1128" s="16">
        <v>1</v>
      </c>
      <c r="N1128" s="16" t="s">
        <v>11</v>
      </c>
      <c r="O1128" s="17" t="s">
        <v>33</v>
      </c>
      <c r="R1128" t="str">
        <f t="shared" si="103"/>
        <v>Budaors Challenger CupGroup StageAdam BakoMartin Csereklye</v>
      </c>
      <c r="V1128">
        <f t="shared" si="104"/>
        <v>1</v>
      </c>
      <c r="X1128">
        <f t="shared" si="105"/>
        <v>1</v>
      </c>
      <c r="Y1128">
        <f t="shared" si="102"/>
        <v>0</v>
      </c>
      <c r="AA1128">
        <f t="shared" si="106"/>
        <v>0</v>
      </c>
      <c r="AB1128">
        <f t="shared" si="107"/>
        <v>0</v>
      </c>
    </row>
    <row r="1129" spans="1:28" x14ac:dyDescent="0.35">
      <c r="A1129" s="15">
        <v>44310</v>
      </c>
      <c r="B1129" s="16" t="s">
        <v>18</v>
      </c>
      <c r="C1129" s="16" t="s">
        <v>114</v>
      </c>
      <c r="D1129" s="16" t="s">
        <v>50</v>
      </c>
      <c r="E1129" s="16" t="s">
        <v>57</v>
      </c>
      <c r="F1129" s="16" t="s">
        <v>4</v>
      </c>
      <c r="G1129" s="16" t="s">
        <v>52</v>
      </c>
      <c r="H1129" s="16">
        <v>3</v>
      </c>
      <c r="I1129" s="16">
        <v>3</v>
      </c>
      <c r="J1129" s="16" t="s">
        <v>30</v>
      </c>
      <c r="K1129" s="16" t="s">
        <v>70</v>
      </c>
      <c r="L1129" s="16" t="s">
        <v>11</v>
      </c>
      <c r="M1129" s="16">
        <v>1</v>
      </c>
      <c r="N1129" s="16" t="s">
        <v>12</v>
      </c>
      <c r="O1129" s="17" t="s">
        <v>35</v>
      </c>
      <c r="R1129" t="str">
        <f t="shared" si="103"/>
        <v>Budaors Challenger CupGroup StageAdam BakoMartin Csereklye</v>
      </c>
      <c r="V1129">
        <f t="shared" si="104"/>
        <v>0</v>
      </c>
      <c r="X1129">
        <f t="shared" si="105"/>
        <v>0</v>
      </c>
      <c r="Y1129">
        <f t="shared" si="102"/>
        <v>1</v>
      </c>
      <c r="AA1129">
        <f t="shared" si="106"/>
        <v>0</v>
      </c>
      <c r="AB1129">
        <f t="shared" si="107"/>
        <v>0</v>
      </c>
    </row>
    <row r="1130" spans="1:28" x14ac:dyDescent="0.35">
      <c r="A1130" s="15">
        <v>44310</v>
      </c>
      <c r="B1130" s="16" t="s">
        <v>18</v>
      </c>
      <c r="C1130" s="16" t="s">
        <v>114</v>
      </c>
      <c r="D1130" s="16" t="s">
        <v>50</v>
      </c>
      <c r="E1130" s="16" t="s">
        <v>57</v>
      </c>
      <c r="F1130" s="16" t="s">
        <v>4</v>
      </c>
      <c r="G1130" s="16" t="s">
        <v>52</v>
      </c>
      <c r="H1130" s="16">
        <v>3</v>
      </c>
      <c r="I1130" s="16">
        <v>4</v>
      </c>
      <c r="J1130" s="16" t="s">
        <v>30</v>
      </c>
      <c r="K1130" s="16" t="s">
        <v>70</v>
      </c>
      <c r="L1130" s="16" t="s">
        <v>11</v>
      </c>
      <c r="M1130" s="16">
        <v>1</v>
      </c>
      <c r="N1130" s="16" t="s">
        <v>11</v>
      </c>
      <c r="O1130" s="17" t="s">
        <v>34</v>
      </c>
      <c r="R1130" t="str">
        <f t="shared" si="103"/>
        <v>Budaors Challenger CupGroup StageAdam BakoMartin Csereklye</v>
      </c>
      <c r="V1130">
        <f t="shared" si="104"/>
        <v>1</v>
      </c>
      <c r="X1130">
        <f t="shared" si="105"/>
        <v>1</v>
      </c>
      <c r="Y1130">
        <f t="shared" si="102"/>
        <v>0</v>
      </c>
      <c r="AA1130">
        <f t="shared" si="106"/>
        <v>0</v>
      </c>
      <c r="AB1130">
        <f t="shared" si="107"/>
        <v>0</v>
      </c>
    </row>
    <row r="1131" spans="1:28" x14ac:dyDescent="0.35">
      <c r="A1131" s="15">
        <v>44310</v>
      </c>
      <c r="B1131" s="16" t="s">
        <v>18</v>
      </c>
      <c r="C1131" s="16" t="s">
        <v>114</v>
      </c>
      <c r="D1131" s="16" t="s">
        <v>50</v>
      </c>
      <c r="E1131" s="16" t="s">
        <v>57</v>
      </c>
      <c r="F1131" s="16" t="s">
        <v>4</v>
      </c>
      <c r="G1131" s="16" t="s">
        <v>52</v>
      </c>
      <c r="H1131" s="16">
        <v>3</v>
      </c>
      <c r="I1131" s="16">
        <v>5</v>
      </c>
      <c r="J1131" s="16" t="s">
        <v>30</v>
      </c>
      <c r="K1131" s="16" t="s">
        <v>70</v>
      </c>
      <c r="L1131" s="16" t="s">
        <v>12</v>
      </c>
      <c r="M1131" s="16">
        <v>2</v>
      </c>
      <c r="N1131" s="16" t="s">
        <v>12</v>
      </c>
      <c r="O1131" s="17" t="s">
        <v>33</v>
      </c>
      <c r="R1131" t="str">
        <f t="shared" si="103"/>
        <v>Budaors Challenger CupGroup StageAdam BakoMartin Csereklye</v>
      </c>
      <c r="V1131">
        <f t="shared" si="104"/>
        <v>1</v>
      </c>
      <c r="X1131">
        <f t="shared" si="105"/>
        <v>0</v>
      </c>
      <c r="Y1131">
        <f t="shared" si="102"/>
        <v>0</v>
      </c>
      <c r="AA1131">
        <f t="shared" si="106"/>
        <v>1</v>
      </c>
      <c r="AB1131">
        <f t="shared" si="107"/>
        <v>0</v>
      </c>
    </row>
    <row r="1132" spans="1:28" x14ac:dyDescent="0.35">
      <c r="A1132" s="15">
        <v>44310</v>
      </c>
      <c r="B1132" s="16" t="s">
        <v>18</v>
      </c>
      <c r="C1132" s="16" t="s">
        <v>114</v>
      </c>
      <c r="D1132" s="16" t="s">
        <v>50</v>
      </c>
      <c r="E1132" s="16" t="s">
        <v>57</v>
      </c>
      <c r="F1132" s="16" t="s">
        <v>4</v>
      </c>
      <c r="G1132" s="16" t="s">
        <v>52</v>
      </c>
      <c r="H1132" s="16">
        <v>3</v>
      </c>
      <c r="I1132" s="16">
        <v>6</v>
      </c>
      <c r="J1132" s="16" t="s">
        <v>30</v>
      </c>
      <c r="K1132" s="16" t="s">
        <v>70</v>
      </c>
      <c r="L1132" s="16" t="s">
        <v>12</v>
      </c>
      <c r="M1132" s="16">
        <v>1</v>
      </c>
      <c r="N1132" s="16" t="s">
        <v>12</v>
      </c>
      <c r="O1132" s="17" t="s">
        <v>34</v>
      </c>
      <c r="R1132" t="str">
        <f t="shared" si="103"/>
        <v>Budaors Challenger CupGroup StageAdam BakoMartin Csereklye</v>
      </c>
      <c r="V1132">
        <f t="shared" si="104"/>
        <v>1</v>
      </c>
      <c r="X1132">
        <f t="shared" si="105"/>
        <v>1</v>
      </c>
      <c r="Y1132">
        <f t="shared" si="102"/>
        <v>0</v>
      </c>
      <c r="AA1132">
        <f t="shared" si="106"/>
        <v>0</v>
      </c>
      <c r="AB1132">
        <f t="shared" si="107"/>
        <v>0</v>
      </c>
    </row>
    <row r="1133" spans="1:28" x14ac:dyDescent="0.35">
      <c r="A1133" s="15">
        <v>44310</v>
      </c>
      <c r="B1133" s="16" t="s">
        <v>18</v>
      </c>
      <c r="C1133" s="16" t="s">
        <v>114</v>
      </c>
      <c r="D1133" s="16" t="s">
        <v>50</v>
      </c>
      <c r="E1133" s="16" t="s">
        <v>57</v>
      </c>
      <c r="F1133" s="16" t="s">
        <v>4</v>
      </c>
      <c r="G1133" s="16" t="s">
        <v>52</v>
      </c>
      <c r="H1133" s="16">
        <v>3</v>
      </c>
      <c r="I1133" s="16">
        <v>7</v>
      </c>
      <c r="J1133" s="16" t="s">
        <v>30</v>
      </c>
      <c r="K1133" s="16" t="s">
        <v>70</v>
      </c>
      <c r="L1133" s="16" t="s">
        <v>12</v>
      </c>
      <c r="M1133" s="16">
        <v>2</v>
      </c>
      <c r="N1133" s="16" t="s">
        <v>11</v>
      </c>
      <c r="O1133" s="17" t="s">
        <v>33</v>
      </c>
      <c r="R1133" t="str">
        <f t="shared" si="103"/>
        <v>Budaors Challenger CupGroup StageAdam BakoMartin Csereklye</v>
      </c>
      <c r="V1133">
        <f t="shared" si="104"/>
        <v>0</v>
      </c>
      <c r="X1133">
        <f t="shared" si="105"/>
        <v>0</v>
      </c>
      <c r="Y1133">
        <f t="shared" si="102"/>
        <v>0</v>
      </c>
      <c r="AA1133">
        <f t="shared" si="106"/>
        <v>0</v>
      </c>
      <c r="AB1133">
        <f t="shared" si="107"/>
        <v>1</v>
      </c>
    </row>
    <row r="1134" spans="1:28" x14ac:dyDescent="0.35">
      <c r="A1134" s="15">
        <v>44310</v>
      </c>
      <c r="B1134" s="16" t="s">
        <v>18</v>
      </c>
      <c r="C1134" s="16" t="s">
        <v>114</v>
      </c>
      <c r="D1134" s="16" t="s">
        <v>50</v>
      </c>
      <c r="E1134" s="16" t="s">
        <v>57</v>
      </c>
      <c r="F1134" s="16" t="s">
        <v>4</v>
      </c>
      <c r="G1134" s="16" t="s">
        <v>52</v>
      </c>
      <c r="H1134" s="16">
        <v>3</v>
      </c>
      <c r="I1134" s="16">
        <v>8</v>
      </c>
      <c r="J1134" s="16" t="s">
        <v>30</v>
      </c>
      <c r="K1134" s="16" t="s">
        <v>70</v>
      </c>
      <c r="L1134" s="16" t="s">
        <v>12</v>
      </c>
      <c r="M1134" s="16">
        <v>1</v>
      </c>
      <c r="N1134" s="16" t="s">
        <v>11</v>
      </c>
      <c r="O1134" s="17" t="s">
        <v>34</v>
      </c>
      <c r="R1134" t="str">
        <f t="shared" si="103"/>
        <v>Budaors Challenger CupGroup StageAdam BakoMartin Csereklye</v>
      </c>
      <c r="V1134">
        <f t="shared" si="104"/>
        <v>0</v>
      </c>
      <c r="X1134">
        <f t="shared" si="105"/>
        <v>0</v>
      </c>
      <c r="Y1134">
        <f t="shared" si="102"/>
        <v>1</v>
      </c>
      <c r="AA1134">
        <f t="shared" si="106"/>
        <v>0</v>
      </c>
      <c r="AB1134">
        <f t="shared" si="107"/>
        <v>0</v>
      </c>
    </row>
    <row r="1135" spans="1:28" x14ac:dyDescent="0.35">
      <c r="A1135" s="15">
        <v>44310</v>
      </c>
      <c r="B1135" s="16" t="s">
        <v>18</v>
      </c>
      <c r="C1135" s="16" t="s">
        <v>114</v>
      </c>
      <c r="D1135" s="16" t="s">
        <v>50</v>
      </c>
      <c r="E1135" s="16" t="s">
        <v>57</v>
      </c>
      <c r="F1135" s="16" t="s">
        <v>4</v>
      </c>
      <c r="G1135" s="16" t="s">
        <v>52</v>
      </c>
      <c r="H1135" s="16">
        <v>3</v>
      </c>
      <c r="I1135" s="16">
        <v>9</v>
      </c>
      <c r="J1135" s="16" t="s">
        <v>30</v>
      </c>
      <c r="K1135" s="16" t="s">
        <v>70</v>
      </c>
      <c r="L1135" s="16" t="s">
        <v>11</v>
      </c>
      <c r="M1135" s="16">
        <v>2</v>
      </c>
      <c r="N1135" s="16" t="s">
        <v>11</v>
      </c>
      <c r="O1135" s="17" t="s">
        <v>33</v>
      </c>
      <c r="R1135" t="str">
        <f t="shared" si="103"/>
        <v>Budaors Challenger CupGroup StageAdam BakoMartin Csereklye</v>
      </c>
      <c r="V1135">
        <f t="shared" si="104"/>
        <v>1</v>
      </c>
      <c r="X1135">
        <f t="shared" si="105"/>
        <v>0</v>
      </c>
      <c r="Y1135">
        <f t="shared" si="102"/>
        <v>0</v>
      </c>
      <c r="AA1135">
        <f t="shared" si="106"/>
        <v>1</v>
      </c>
      <c r="AB1135">
        <f t="shared" si="107"/>
        <v>0</v>
      </c>
    </row>
    <row r="1136" spans="1:28" x14ac:dyDescent="0.35">
      <c r="A1136" s="15">
        <v>44310</v>
      </c>
      <c r="B1136" s="16" t="s">
        <v>18</v>
      </c>
      <c r="C1136" s="16" t="s">
        <v>114</v>
      </c>
      <c r="D1136" s="16" t="s">
        <v>50</v>
      </c>
      <c r="E1136" s="16" t="s">
        <v>57</v>
      </c>
      <c r="F1136" s="16" t="s">
        <v>4</v>
      </c>
      <c r="G1136" s="16" t="s">
        <v>52</v>
      </c>
      <c r="H1136" s="16">
        <v>3</v>
      </c>
      <c r="I1136" s="16">
        <v>10</v>
      </c>
      <c r="J1136" s="16" t="s">
        <v>30</v>
      </c>
      <c r="K1136" s="16" t="s">
        <v>70</v>
      </c>
      <c r="L1136" s="16" t="s">
        <v>11</v>
      </c>
      <c r="M1136" s="16">
        <v>2</v>
      </c>
      <c r="N1136" s="16" t="s">
        <v>12</v>
      </c>
      <c r="O1136" s="17" t="s">
        <v>35</v>
      </c>
      <c r="R1136" t="str">
        <f t="shared" si="103"/>
        <v>Budaors Challenger CupGroup StageAdam BakoMartin Csereklye</v>
      </c>
      <c r="V1136">
        <f t="shared" si="104"/>
        <v>0</v>
      </c>
      <c r="X1136">
        <f t="shared" si="105"/>
        <v>0</v>
      </c>
      <c r="Y1136">
        <f t="shared" si="102"/>
        <v>0</v>
      </c>
      <c r="AA1136">
        <f t="shared" si="106"/>
        <v>0</v>
      </c>
      <c r="AB1136">
        <f t="shared" si="107"/>
        <v>1</v>
      </c>
    </row>
    <row r="1137" spans="1:28" x14ac:dyDescent="0.35">
      <c r="A1137" s="15">
        <v>44310</v>
      </c>
      <c r="B1137" s="16" t="s">
        <v>18</v>
      </c>
      <c r="C1137" s="16" t="s">
        <v>114</v>
      </c>
      <c r="D1137" s="16" t="s">
        <v>50</v>
      </c>
      <c r="E1137" s="16" t="s">
        <v>57</v>
      </c>
      <c r="F1137" s="16" t="s">
        <v>4</v>
      </c>
      <c r="G1137" s="16" t="s">
        <v>52</v>
      </c>
      <c r="H1137" s="16">
        <v>3</v>
      </c>
      <c r="I1137" s="16">
        <v>11</v>
      </c>
      <c r="J1137" s="16" t="s">
        <v>30</v>
      </c>
      <c r="K1137" s="16" t="s">
        <v>70</v>
      </c>
      <c r="L1137" s="16" t="s">
        <v>11</v>
      </c>
      <c r="M1137" s="16">
        <v>1</v>
      </c>
      <c r="N1137" s="16" t="s">
        <v>12</v>
      </c>
      <c r="O1137" s="17" t="s">
        <v>35</v>
      </c>
      <c r="R1137" t="str">
        <f t="shared" si="103"/>
        <v>Budaors Challenger CupGroup StageAdam BakoMartin Csereklye</v>
      </c>
      <c r="V1137">
        <f t="shared" si="104"/>
        <v>0</v>
      </c>
      <c r="X1137">
        <f t="shared" si="105"/>
        <v>0</v>
      </c>
      <c r="Y1137">
        <f t="shared" si="102"/>
        <v>1</v>
      </c>
      <c r="AA1137">
        <f t="shared" si="106"/>
        <v>0</v>
      </c>
      <c r="AB1137">
        <f t="shared" si="107"/>
        <v>0</v>
      </c>
    </row>
    <row r="1138" spans="1:28" x14ac:dyDescent="0.35">
      <c r="A1138" s="15">
        <v>44310</v>
      </c>
      <c r="B1138" s="16" t="s">
        <v>18</v>
      </c>
      <c r="C1138" s="16" t="s">
        <v>114</v>
      </c>
      <c r="D1138" s="16" t="s">
        <v>50</v>
      </c>
      <c r="E1138" s="16" t="s">
        <v>57</v>
      </c>
      <c r="F1138" s="16" t="s">
        <v>4</v>
      </c>
      <c r="G1138" s="16" t="s">
        <v>52</v>
      </c>
      <c r="H1138" s="16">
        <v>3</v>
      </c>
      <c r="I1138" s="16">
        <v>12</v>
      </c>
      <c r="J1138" s="16" t="s">
        <v>30</v>
      </c>
      <c r="K1138" s="16" t="s">
        <v>70</v>
      </c>
      <c r="L1138" s="16" t="s">
        <v>11</v>
      </c>
      <c r="M1138" s="16">
        <v>2</v>
      </c>
      <c r="N1138" s="16" t="s">
        <v>11</v>
      </c>
      <c r="O1138" s="17" t="s">
        <v>35</v>
      </c>
      <c r="R1138" t="str">
        <f t="shared" si="103"/>
        <v>Budaors Challenger CupGroup StageAdam BakoMartin Csereklye</v>
      </c>
      <c r="V1138">
        <f t="shared" si="104"/>
        <v>1</v>
      </c>
      <c r="X1138">
        <f t="shared" si="105"/>
        <v>0</v>
      </c>
      <c r="Y1138">
        <f t="shared" si="102"/>
        <v>0</v>
      </c>
      <c r="AA1138">
        <f t="shared" si="106"/>
        <v>1</v>
      </c>
      <c r="AB1138">
        <f t="shared" si="107"/>
        <v>0</v>
      </c>
    </row>
    <row r="1139" spans="1:28" x14ac:dyDescent="0.35">
      <c r="A1139" s="15">
        <v>44310</v>
      </c>
      <c r="B1139" s="16" t="s">
        <v>18</v>
      </c>
      <c r="C1139" s="16" t="s">
        <v>114</v>
      </c>
      <c r="D1139" s="16" t="s">
        <v>50</v>
      </c>
      <c r="E1139" s="16" t="s">
        <v>57</v>
      </c>
      <c r="F1139" s="16" t="s">
        <v>4</v>
      </c>
      <c r="G1139" s="16" t="s">
        <v>52</v>
      </c>
      <c r="H1139" s="16">
        <v>3</v>
      </c>
      <c r="I1139" s="16">
        <v>12</v>
      </c>
      <c r="J1139" s="16" t="s">
        <v>30</v>
      </c>
      <c r="K1139" s="16" t="s">
        <v>70</v>
      </c>
      <c r="L1139" s="16" t="s">
        <v>12</v>
      </c>
      <c r="M1139" s="16">
        <v>2</v>
      </c>
      <c r="N1139" s="16" t="s">
        <v>12</v>
      </c>
      <c r="O1139" s="17" t="s">
        <v>33</v>
      </c>
      <c r="R1139" t="str">
        <f t="shared" si="103"/>
        <v>Budaors Challenger CupGroup StageAdam BakoMartin Csereklye</v>
      </c>
      <c r="V1139">
        <f t="shared" si="104"/>
        <v>1</v>
      </c>
      <c r="X1139">
        <f t="shared" si="105"/>
        <v>0</v>
      </c>
      <c r="Y1139">
        <f t="shared" si="102"/>
        <v>0</v>
      </c>
      <c r="AA1139">
        <f t="shared" si="106"/>
        <v>1</v>
      </c>
      <c r="AB1139">
        <f t="shared" si="107"/>
        <v>0</v>
      </c>
    </row>
    <row r="1140" spans="1:28" x14ac:dyDescent="0.35">
      <c r="A1140" s="15">
        <v>44310</v>
      </c>
      <c r="B1140" s="16" t="s">
        <v>18</v>
      </c>
      <c r="C1140" s="16" t="s">
        <v>114</v>
      </c>
      <c r="D1140" s="16" t="s">
        <v>50</v>
      </c>
      <c r="E1140" s="16" t="s">
        <v>57</v>
      </c>
      <c r="F1140" s="16" t="s">
        <v>4</v>
      </c>
      <c r="G1140" s="16" t="s">
        <v>52</v>
      </c>
      <c r="H1140" s="16">
        <v>3</v>
      </c>
      <c r="I1140" s="16">
        <v>12</v>
      </c>
      <c r="J1140" s="16" t="s">
        <v>30</v>
      </c>
      <c r="K1140" s="16" t="s">
        <v>70</v>
      </c>
      <c r="L1140" s="16" t="s">
        <v>12</v>
      </c>
      <c r="M1140" s="16">
        <v>2</v>
      </c>
      <c r="N1140" s="16" t="s">
        <v>11</v>
      </c>
      <c r="O1140" s="17" t="s">
        <v>35</v>
      </c>
      <c r="R1140" t="str">
        <f t="shared" si="103"/>
        <v>Budaors Challenger CupGroup StageAdam BakoMartin Csereklye</v>
      </c>
      <c r="V1140">
        <f t="shared" si="104"/>
        <v>0</v>
      </c>
      <c r="X1140">
        <f t="shared" si="105"/>
        <v>0</v>
      </c>
      <c r="Y1140">
        <f t="shared" si="102"/>
        <v>0</v>
      </c>
      <c r="AA1140">
        <f t="shared" si="106"/>
        <v>0</v>
      </c>
      <c r="AB1140">
        <f t="shared" si="107"/>
        <v>1</v>
      </c>
    </row>
    <row r="1141" spans="1:28" x14ac:dyDescent="0.35">
      <c r="A1141" s="15">
        <v>44310</v>
      </c>
      <c r="B1141" s="16" t="s">
        <v>18</v>
      </c>
      <c r="C1141" s="16" t="s">
        <v>114</v>
      </c>
      <c r="D1141" s="16" t="s">
        <v>50</v>
      </c>
      <c r="E1141" s="16" t="s">
        <v>57</v>
      </c>
      <c r="F1141" s="16" t="s">
        <v>4</v>
      </c>
      <c r="G1141" s="16" t="s">
        <v>52</v>
      </c>
      <c r="H1141" s="16">
        <v>3</v>
      </c>
      <c r="I1141" s="16">
        <v>12</v>
      </c>
      <c r="J1141" s="16" t="s">
        <v>30</v>
      </c>
      <c r="K1141" s="16" t="s">
        <v>70</v>
      </c>
      <c r="L1141" s="16" t="s">
        <v>12</v>
      </c>
      <c r="M1141" s="16" t="s">
        <v>39</v>
      </c>
      <c r="N1141" s="16" t="s">
        <v>11</v>
      </c>
      <c r="O1141" s="17" t="s">
        <v>33</v>
      </c>
      <c r="R1141" t="str">
        <f t="shared" si="103"/>
        <v>Budaors Challenger CupGroup StageAdam BakoMartin Csereklye</v>
      </c>
      <c r="V1141">
        <f t="shared" si="104"/>
        <v>0</v>
      </c>
      <c r="X1141">
        <f t="shared" si="105"/>
        <v>0</v>
      </c>
      <c r="Y1141">
        <f t="shared" si="102"/>
        <v>0</v>
      </c>
      <c r="AA1141">
        <f t="shared" si="106"/>
        <v>0</v>
      </c>
      <c r="AB1141">
        <f t="shared" si="107"/>
        <v>0</v>
      </c>
    </row>
    <row r="1142" spans="1:28" x14ac:dyDescent="0.35">
      <c r="A1142" s="15">
        <v>44310</v>
      </c>
      <c r="B1142" s="16" t="s">
        <v>18</v>
      </c>
      <c r="C1142" s="16" t="s">
        <v>114</v>
      </c>
      <c r="D1142" s="16" t="s">
        <v>50</v>
      </c>
      <c r="E1142" s="16" t="s">
        <v>57</v>
      </c>
      <c r="F1142" s="16" t="s">
        <v>4</v>
      </c>
      <c r="G1142" s="16" t="s">
        <v>52</v>
      </c>
      <c r="H1142" s="16">
        <v>3</v>
      </c>
      <c r="I1142" s="16">
        <v>12</v>
      </c>
      <c r="J1142" s="16" t="s">
        <v>30</v>
      </c>
      <c r="K1142" s="16" t="s">
        <v>70</v>
      </c>
      <c r="L1142" s="16" t="s">
        <v>12</v>
      </c>
      <c r="M1142" s="16">
        <v>1</v>
      </c>
      <c r="N1142" s="16" t="s">
        <v>12</v>
      </c>
      <c r="O1142" s="17" t="s">
        <v>35</v>
      </c>
      <c r="R1142" t="str">
        <f t="shared" si="103"/>
        <v>Budaors Challenger CupGroup StageAdam BakoMartin Csereklye</v>
      </c>
      <c r="V1142">
        <f t="shared" si="104"/>
        <v>1</v>
      </c>
      <c r="X1142">
        <f t="shared" si="105"/>
        <v>1</v>
      </c>
      <c r="Y1142">
        <f t="shared" si="102"/>
        <v>0</v>
      </c>
      <c r="AA1142">
        <f t="shared" si="106"/>
        <v>0</v>
      </c>
      <c r="AB1142">
        <f t="shared" si="107"/>
        <v>0</v>
      </c>
    </row>
    <row r="1143" spans="1:28" x14ac:dyDescent="0.35">
      <c r="A1143" s="15">
        <v>44310</v>
      </c>
      <c r="B1143" s="16" t="s">
        <v>18</v>
      </c>
      <c r="C1143" s="16" t="s">
        <v>114</v>
      </c>
      <c r="D1143" s="16" t="s">
        <v>50</v>
      </c>
      <c r="E1143" s="16" t="s">
        <v>57</v>
      </c>
      <c r="F1143" s="16" t="s">
        <v>4</v>
      </c>
      <c r="G1143" s="16" t="s">
        <v>52</v>
      </c>
      <c r="H1143" s="16">
        <v>3</v>
      </c>
      <c r="I1143" s="16">
        <v>12</v>
      </c>
      <c r="J1143" s="16" t="s">
        <v>30</v>
      </c>
      <c r="K1143" s="16" t="s">
        <v>70</v>
      </c>
      <c r="L1143" s="16" t="s">
        <v>11</v>
      </c>
      <c r="M1143" s="16">
        <v>1</v>
      </c>
      <c r="N1143" s="16" t="s">
        <v>11</v>
      </c>
      <c r="O1143" s="17" t="s">
        <v>35</v>
      </c>
      <c r="R1143" t="str">
        <f t="shared" si="103"/>
        <v>Budaors Challenger CupGroup StageAdam BakoMartin Csereklye</v>
      </c>
      <c r="V1143">
        <f t="shared" si="104"/>
        <v>1</v>
      </c>
      <c r="X1143">
        <f t="shared" si="105"/>
        <v>1</v>
      </c>
      <c r="Y1143">
        <f t="shared" si="102"/>
        <v>0</v>
      </c>
      <c r="AA1143">
        <f t="shared" si="106"/>
        <v>0</v>
      </c>
      <c r="AB1143">
        <f t="shared" si="107"/>
        <v>0</v>
      </c>
    </row>
    <row r="1144" spans="1:28" x14ac:dyDescent="0.35">
      <c r="A1144" s="15">
        <v>44310</v>
      </c>
      <c r="B1144" s="16" t="s">
        <v>18</v>
      </c>
      <c r="C1144" s="16" t="s">
        <v>114</v>
      </c>
      <c r="D1144" s="16" t="s">
        <v>50</v>
      </c>
      <c r="E1144" s="16" t="s">
        <v>57</v>
      </c>
      <c r="F1144" s="16" t="s">
        <v>4</v>
      </c>
      <c r="G1144" s="16" t="s">
        <v>52</v>
      </c>
      <c r="H1144" s="16">
        <v>3</v>
      </c>
      <c r="I1144" s="16">
        <v>12</v>
      </c>
      <c r="J1144" s="16" t="s">
        <v>30</v>
      </c>
      <c r="K1144" s="16" t="s">
        <v>70</v>
      </c>
      <c r="L1144" s="16" t="s">
        <v>11</v>
      </c>
      <c r="M1144" s="16">
        <v>1</v>
      </c>
      <c r="N1144" s="16" t="s">
        <v>11</v>
      </c>
      <c r="O1144" s="17" t="s">
        <v>33</v>
      </c>
      <c r="R1144" t="str">
        <f t="shared" si="103"/>
        <v>Budaors Challenger CupGroup StageAdam BakoMartin Csereklye</v>
      </c>
      <c r="V1144">
        <f t="shared" si="104"/>
        <v>1</v>
      </c>
      <c r="X1144">
        <f t="shared" si="105"/>
        <v>1</v>
      </c>
      <c r="Y1144">
        <f t="shared" si="102"/>
        <v>0</v>
      </c>
      <c r="AA1144">
        <f t="shared" si="106"/>
        <v>0</v>
      </c>
      <c r="AB1144">
        <f t="shared" si="107"/>
        <v>0</v>
      </c>
    </row>
    <row r="1145" spans="1:28" x14ac:dyDescent="0.35">
      <c r="A1145" s="15">
        <v>44310</v>
      </c>
      <c r="B1145" s="16" t="s">
        <v>18</v>
      </c>
      <c r="C1145" s="16" t="s">
        <v>114</v>
      </c>
      <c r="D1145" s="16" t="s">
        <v>50</v>
      </c>
      <c r="E1145" s="16" t="s">
        <v>57</v>
      </c>
      <c r="F1145" s="16" t="s">
        <v>4</v>
      </c>
      <c r="G1145" s="16" t="s">
        <v>52</v>
      </c>
      <c r="H1145" s="16">
        <v>3</v>
      </c>
      <c r="I1145" s="16">
        <v>12</v>
      </c>
      <c r="J1145" s="16" t="s">
        <v>30</v>
      </c>
      <c r="K1145" s="16" t="s">
        <v>70</v>
      </c>
      <c r="L1145" s="16" t="s">
        <v>11</v>
      </c>
      <c r="M1145" s="16">
        <v>1</v>
      </c>
      <c r="N1145" s="16" t="s">
        <v>40</v>
      </c>
      <c r="O1145" s="17" t="s">
        <v>40</v>
      </c>
      <c r="R1145" t="str">
        <f t="shared" si="103"/>
        <v>Budaors Challenger CupGroup StageAdam BakoMartin Csereklye</v>
      </c>
      <c r="V1145">
        <f t="shared" si="104"/>
        <v>0</v>
      </c>
      <c r="X1145">
        <f t="shared" si="105"/>
        <v>0</v>
      </c>
      <c r="Y1145">
        <f t="shared" si="102"/>
        <v>0</v>
      </c>
      <c r="AA1145">
        <f t="shared" si="106"/>
        <v>0</v>
      </c>
      <c r="AB1145">
        <f t="shared" si="107"/>
        <v>0</v>
      </c>
    </row>
    <row r="1146" spans="1:28" x14ac:dyDescent="0.35">
      <c r="A1146" s="15">
        <v>44310</v>
      </c>
      <c r="B1146" s="16" t="s">
        <v>18</v>
      </c>
      <c r="C1146" s="16" t="s">
        <v>114</v>
      </c>
      <c r="D1146" s="16" t="s">
        <v>50</v>
      </c>
      <c r="E1146" s="16" t="s">
        <v>57</v>
      </c>
      <c r="F1146" s="16" t="s">
        <v>4</v>
      </c>
      <c r="G1146" s="16" t="s">
        <v>52</v>
      </c>
      <c r="H1146" s="16">
        <v>3</v>
      </c>
      <c r="I1146" s="16">
        <v>12</v>
      </c>
      <c r="J1146" s="16" t="s">
        <v>30</v>
      </c>
      <c r="K1146" s="16" t="s">
        <v>70</v>
      </c>
      <c r="L1146" s="16" t="s">
        <v>11</v>
      </c>
      <c r="M1146" s="16">
        <v>1</v>
      </c>
      <c r="N1146" s="16" t="s">
        <v>11</v>
      </c>
      <c r="O1146" s="17" t="s">
        <v>33</v>
      </c>
      <c r="R1146" t="str">
        <f t="shared" si="103"/>
        <v>Budaors Challenger CupGroup StageAdam BakoMartin Csereklye</v>
      </c>
      <c r="V1146">
        <f t="shared" si="104"/>
        <v>1</v>
      </c>
      <c r="X1146">
        <f t="shared" si="105"/>
        <v>1</v>
      </c>
      <c r="Y1146">
        <f t="shared" si="102"/>
        <v>0</v>
      </c>
      <c r="AA1146">
        <f t="shared" si="106"/>
        <v>0</v>
      </c>
      <c r="AB1146">
        <f t="shared" si="107"/>
        <v>0</v>
      </c>
    </row>
    <row r="1147" spans="1:28" x14ac:dyDescent="0.35">
      <c r="A1147" s="15">
        <v>44310</v>
      </c>
      <c r="B1147" s="16" t="s">
        <v>18</v>
      </c>
      <c r="C1147" s="16" t="s">
        <v>114</v>
      </c>
      <c r="D1147" s="16" t="s">
        <v>50</v>
      </c>
      <c r="E1147" s="16" t="s">
        <v>57</v>
      </c>
      <c r="F1147" s="16" t="s">
        <v>4</v>
      </c>
      <c r="G1147" s="16" t="s">
        <v>52</v>
      </c>
      <c r="H1147" s="16">
        <v>3</v>
      </c>
      <c r="I1147" s="16">
        <v>12</v>
      </c>
      <c r="J1147" s="16" t="s">
        <v>30</v>
      </c>
      <c r="K1147" s="16" t="s">
        <v>70</v>
      </c>
      <c r="L1147" s="16" t="s">
        <v>11</v>
      </c>
      <c r="M1147" s="16" t="s">
        <v>39</v>
      </c>
      <c r="N1147" s="16" t="s">
        <v>12</v>
      </c>
      <c r="O1147" s="17" t="s">
        <v>33</v>
      </c>
      <c r="R1147" t="str">
        <f t="shared" si="103"/>
        <v>Budaors Challenger CupGroup StageAdam BakoMartin Csereklye</v>
      </c>
      <c r="V1147">
        <f t="shared" si="104"/>
        <v>0</v>
      </c>
      <c r="X1147">
        <f t="shared" si="105"/>
        <v>0</v>
      </c>
      <c r="Y1147">
        <f t="shared" si="102"/>
        <v>0</v>
      </c>
      <c r="AA1147">
        <f t="shared" si="106"/>
        <v>0</v>
      </c>
      <c r="AB1147">
        <f t="shared" si="107"/>
        <v>0</v>
      </c>
    </row>
    <row r="1148" spans="1:28" x14ac:dyDescent="0.35">
      <c r="A1148" s="15">
        <v>44310</v>
      </c>
      <c r="B1148" s="16" t="s">
        <v>18</v>
      </c>
      <c r="C1148" s="16" t="s">
        <v>114</v>
      </c>
      <c r="D1148" s="16" t="s">
        <v>50</v>
      </c>
      <c r="E1148" s="16" t="s">
        <v>57</v>
      </c>
      <c r="F1148" s="16" t="s">
        <v>4</v>
      </c>
      <c r="G1148" s="16" t="s">
        <v>52</v>
      </c>
      <c r="H1148" s="16">
        <v>3</v>
      </c>
      <c r="I1148" s="16">
        <v>12</v>
      </c>
      <c r="J1148" s="16" t="s">
        <v>30</v>
      </c>
      <c r="K1148" s="16" t="s">
        <v>70</v>
      </c>
      <c r="L1148" s="16" t="s">
        <v>12</v>
      </c>
      <c r="M1148" s="16">
        <v>2</v>
      </c>
      <c r="N1148" s="16" t="s">
        <v>11</v>
      </c>
      <c r="O1148" s="17" t="s">
        <v>33</v>
      </c>
      <c r="R1148" t="str">
        <f t="shared" si="103"/>
        <v>Budaors Challenger CupGroup StageAdam BakoMartin Csereklye</v>
      </c>
      <c r="V1148">
        <f t="shared" si="104"/>
        <v>0</v>
      </c>
      <c r="X1148">
        <f t="shared" si="105"/>
        <v>0</v>
      </c>
      <c r="Y1148">
        <f t="shared" si="102"/>
        <v>0</v>
      </c>
      <c r="AA1148">
        <f t="shared" si="106"/>
        <v>0</v>
      </c>
      <c r="AB1148">
        <f t="shared" si="107"/>
        <v>1</v>
      </c>
    </row>
    <row r="1149" spans="1:28" x14ac:dyDescent="0.35">
      <c r="A1149" s="15">
        <v>44310</v>
      </c>
      <c r="B1149" s="16" t="s">
        <v>18</v>
      </c>
      <c r="C1149" s="16" t="s">
        <v>114</v>
      </c>
      <c r="D1149" s="16" t="s">
        <v>5</v>
      </c>
      <c r="E1149" s="16" t="s">
        <v>57</v>
      </c>
      <c r="F1149" s="16" t="s">
        <v>4</v>
      </c>
      <c r="G1149" s="16" t="s">
        <v>52</v>
      </c>
      <c r="H1149" s="16">
        <v>1</v>
      </c>
      <c r="I1149" s="16">
        <v>1</v>
      </c>
      <c r="J1149" s="16" t="s">
        <v>122</v>
      </c>
      <c r="K1149" s="16" t="s">
        <v>73</v>
      </c>
      <c r="L1149" s="16" t="s">
        <v>11</v>
      </c>
      <c r="M1149" s="16">
        <v>1</v>
      </c>
      <c r="N1149" s="16" t="s">
        <v>11</v>
      </c>
      <c r="O1149" s="17" t="s">
        <v>33</v>
      </c>
      <c r="R1149" t="str">
        <f t="shared" si="103"/>
        <v>Budaors Challenger CupGroup StageAdrian DuszakZsombor Bene</v>
      </c>
      <c r="V1149">
        <f t="shared" si="104"/>
        <v>1</v>
      </c>
      <c r="X1149">
        <f t="shared" si="105"/>
        <v>1</v>
      </c>
      <c r="Y1149">
        <f t="shared" si="102"/>
        <v>0</v>
      </c>
      <c r="AA1149">
        <f t="shared" si="106"/>
        <v>0</v>
      </c>
      <c r="AB1149">
        <f t="shared" si="107"/>
        <v>0</v>
      </c>
    </row>
    <row r="1150" spans="1:28" x14ac:dyDescent="0.35">
      <c r="A1150" s="15">
        <v>44310</v>
      </c>
      <c r="B1150" s="16" t="s">
        <v>18</v>
      </c>
      <c r="C1150" s="16" t="s">
        <v>114</v>
      </c>
      <c r="D1150" s="16" t="s">
        <v>5</v>
      </c>
      <c r="E1150" s="16" t="s">
        <v>57</v>
      </c>
      <c r="F1150" s="16" t="s">
        <v>4</v>
      </c>
      <c r="G1150" s="16" t="s">
        <v>52</v>
      </c>
      <c r="H1150" s="16">
        <v>1</v>
      </c>
      <c r="I1150" s="16">
        <v>2</v>
      </c>
      <c r="J1150" s="16" t="s">
        <v>122</v>
      </c>
      <c r="K1150" s="16" t="s">
        <v>73</v>
      </c>
      <c r="L1150" s="16" t="s">
        <v>11</v>
      </c>
      <c r="M1150" s="16">
        <v>2</v>
      </c>
      <c r="N1150" s="16" t="s">
        <v>12</v>
      </c>
      <c r="O1150" s="17" t="s">
        <v>35</v>
      </c>
      <c r="R1150" t="str">
        <f t="shared" si="103"/>
        <v>Budaors Challenger CupGroup StageAdrian DuszakZsombor Bene</v>
      </c>
      <c r="V1150">
        <f t="shared" si="104"/>
        <v>0</v>
      </c>
      <c r="X1150">
        <f t="shared" si="105"/>
        <v>0</v>
      </c>
      <c r="Y1150">
        <f t="shared" si="102"/>
        <v>0</v>
      </c>
      <c r="AA1150">
        <f t="shared" si="106"/>
        <v>0</v>
      </c>
      <c r="AB1150">
        <f t="shared" si="107"/>
        <v>1</v>
      </c>
    </row>
    <row r="1151" spans="1:28" x14ac:dyDescent="0.35">
      <c r="A1151" s="15">
        <v>44310</v>
      </c>
      <c r="B1151" s="16" t="s">
        <v>18</v>
      </c>
      <c r="C1151" s="16" t="s">
        <v>114</v>
      </c>
      <c r="D1151" s="16" t="s">
        <v>5</v>
      </c>
      <c r="E1151" s="16" t="s">
        <v>57</v>
      </c>
      <c r="F1151" s="16" t="s">
        <v>4</v>
      </c>
      <c r="G1151" s="16" t="s">
        <v>52</v>
      </c>
      <c r="H1151" s="16">
        <v>1</v>
      </c>
      <c r="I1151" s="16">
        <v>3</v>
      </c>
      <c r="J1151" s="16" t="s">
        <v>122</v>
      </c>
      <c r="K1151" s="16" t="s">
        <v>73</v>
      </c>
      <c r="L1151" s="16" t="s">
        <v>11</v>
      </c>
      <c r="M1151" s="16" t="s">
        <v>39</v>
      </c>
      <c r="N1151" s="16" t="s">
        <v>12</v>
      </c>
      <c r="O1151" s="17" t="s">
        <v>33</v>
      </c>
      <c r="R1151" t="str">
        <f t="shared" si="103"/>
        <v>Budaors Challenger CupGroup StageAdrian DuszakZsombor Bene</v>
      </c>
      <c r="V1151">
        <f t="shared" si="104"/>
        <v>0</v>
      </c>
      <c r="X1151">
        <f t="shared" si="105"/>
        <v>0</v>
      </c>
      <c r="Y1151">
        <f t="shared" si="102"/>
        <v>0</v>
      </c>
      <c r="AA1151">
        <f t="shared" si="106"/>
        <v>0</v>
      </c>
      <c r="AB1151">
        <f t="shared" si="107"/>
        <v>0</v>
      </c>
    </row>
    <row r="1152" spans="1:28" x14ac:dyDescent="0.35">
      <c r="A1152" s="15">
        <v>44310</v>
      </c>
      <c r="B1152" s="16" t="s">
        <v>18</v>
      </c>
      <c r="C1152" s="16" t="s">
        <v>114</v>
      </c>
      <c r="D1152" s="16" t="s">
        <v>5</v>
      </c>
      <c r="E1152" s="16" t="s">
        <v>57</v>
      </c>
      <c r="F1152" s="16" t="s">
        <v>4</v>
      </c>
      <c r="G1152" s="16" t="s">
        <v>52</v>
      </c>
      <c r="H1152" s="16">
        <v>1</v>
      </c>
      <c r="I1152" s="16">
        <v>4</v>
      </c>
      <c r="J1152" s="16" t="s">
        <v>122</v>
      </c>
      <c r="K1152" s="16" t="s">
        <v>73</v>
      </c>
      <c r="L1152" s="16" t="s">
        <v>11</v>
      </c>
      <c r="M1152" s="16">
        <v>1</v>
      </c>
      <c r="N1152" s="16" t="s">
        <v>11</v>
      </c>
      <c r="O1152" s="17" t="s">
        <v>35</v>
      </c>
      <c r="R1152" t="str">
        <f t="shared" si="103"/>
        <v>Budaors Challenger CupGroup StageAdrian DuszakZsombor Bene</v>
      </c>
      <c r="V1152">
        <f t="shared" si="104"/>
        <v>1</v>
      </c>
      <c r="X1152">
        <f t="shared" si="105"/>
        <v>1</v>
      </c>
      <c r="Y1152">
        <f t="shared" si="102"/>
        <v>0</v>
      </c>
      <c r="AA1152">
        <f t="shared" si="106"/>
        <v>0</v>
      </c>
      <c r="AB1152">
        <f t="shared" si="107"/>
        <v>0</v>
      </c>
    </row>
    <row r="1153" spans="1:28" x14ac:dyDescent="0.35">
      <c r="A1153" s="15">
        <v>44310</v>
      </c>
      <c r="B1153" s="16" t="s">
        <v>18</v>
      </c>
      <c r="C1153" s="16" t="s">
        <v>114</v>
      </c>
      <c r="D1153" s="16" t="s">
        <v>5</v>
      </c>
      <c r="E1153" s="16" t="s">
        <v>57</v>
      </c>
      <c r="F1153" s="16" t="s">
        <v>4</v>
      </c>
      <c r="G1153" s="16" t="s">
        <v>52</v>
      </c>
      <c r="H1153" s="16">
        <v>1</v>
      </c>
      <c r="I1153" s="16">
        <v>5</v>
      </c>
      <c r="J1153" s="16" t="s">
        <v>122</v>
      </c>
      <c r="K1153" s="16" t="s">
        <v>73</v>
      </c>
      <c r="L1153" s="16" t="s">
        <v>12</v>
      </c>
      <c r="M1153" s="16">
        <v>2</v>
      </c>
      <c r="N1153" s="16" t="s">
        <v>11</v>
      </c>
      <c r="O1153" s="17" t="s">
        <v>35</v>
      </c>
      <c r="R1153" t="str">
        <f t="shared" si="103"/>
        <v>Budaors Challenger CupGroup StageAdrian DuszakZsombor Bene</v>
      </c>
      <c r="V1153">
        <f t="shared" si="104"/>
        <v>0</v>
      </c>
      <c r="X1153">
        <f t="shared" si="105"/>
        <v>0</v>
      </c>
      <c r="Y1153">
        <f t="shared" si="102"/>
        <v>0</v>
      </c>
      <c r="AA1153">
        <f t="shared" si="106"/>
        <v>0</v>
      </c>
      <c r="AB1153">
        <f t="shared" si="107"/>
        <v>1</v>
      </c>
    </row>
    <row r="1154" spans="1:28" x14ac:dyDescent="0.35">
      <c r="A1154" s="15">
        <v>44310</v>
      </c>
      <c r="B1154" s="16" t="s">
        <v>18</v>
      </c>
      <c r="C1154" s="16" t="s">
        <v>114</v>
      </c>
      <c r="D1154" s="16" t="s">
        <v>5</v>
      </c>
      <c r="E1154" s="16" t="s">
        <v>57</v>
      </c>
      <c r="F1154" s="16" t="s">
        <v>4</v>
      </c>
      <c r="G1154" s="16" t="s">
        <v>52</v>
      </c>
      <c r="H1154" s="16">
        <v>1</v>
      </c>
      <c r="I1154" s="16">
        <v>6</v>
      </c>
      <c r="J1154" s="16" t="s">
        <v>122</v>
      </c>
      <c r="K1154" s="16" t="s">
        <v>73</v>
      </c>
      <c r="L1154" s="16" t="s">
        <v>12</v>
      </c>
      <c r="M1154" s="16">
        <v>2</v>
      </c>
      <c r="N1154" s="16" t="s">
        <v>12</v>
      </c>
      <c r="O1154" s="17" t="s">
        <v>35</v>
      </c>
      <c r="R1154" t="str">
        <f t="shared" si="103"/>
        <v>Budaors Challenger CupGroup StageAdrian DuszakZsombor Bene</v>
      </c>
      <c r="V1154">
        <f t="shared" si="104"/>
        <v>1</v>
      </c>
      <c r="X1154">
        <f t="shared" si="105"/>
        <v>0</v>
      </c>
      <c r="Y1154">
        <f t="shared" ref="Y1154:Y1217" si="108">IF(AND(M1154=1,L1154&lt;&gt;N1154,N1154&lt;&gt;"E"),1,0)</f>
        <v>0</v>
      </c>
      <c r="AA1154">
        <f t="shared" si="106"/>
        <v>1</v>
      </c>
      <c r="AB1154">
        <f t="shared" si="107"/>
        <v>0</v>
      </c>
    </row>
    <row r="1155" spans="1:28" x14ac:dyDescent="0.35">
      <c r="A1155" s="15">
        <v>44310</v>
      </c>
      <c r="B1155" s="16" t="s">
        <v>18</v>
      </c>
      <c r="C1155" s="16" t="s">
        <v>114</v>
      </c>
      <c r="D1155" s="16" t="s">
        <v>5</v>
      </c>
      <c r="E1155" s="16" t="s">
        <v>57</v>
      </c>
      <c r="F1155" s="16" t="s">
        <v>4</v>
      </c>
      <c r="G1155" s="16" t="s">
        <v>52</v>
      </c>
      <c r="H1155" s="16">
        <v>1</v>
      </c>
      <c r="I1155" s="16">
        <v>7</v>
      </c>
      <c r="J1155" s="16" t="s">
        <v>122</v>
      </c>
      <c r="K1155" s="16" t="s">
        <v>73</v>
      </c>
      <c r="L1155" s="16" t="s">
        <v>12</v>
      </c>
      <c r="M1155" s="16">
        <v>2</v>
      </c>
      <c r="N1155" s="16" t="s">
        <v>12</v>
      </c>
      <c r="O1155" s="17" t="s">
        <v>33</v>
      </c>
      <c r="R1155" t="str">
        <f t="shared" ref="R1155:R1218" si="109">CONCATENATE(C1155,G1155,J1155,K1155)</f>
        <v>Budaors Challenger CupGroup StageAdrian DuszakZsombor Bene</v>
      </c>
      <c r="V1155">
        <f t="shared" ref="V1155:V1218" si="110">IF(L1155=N1155,1,0)</f>
        <v>1</v>
      </c>
      <c r="X1155">
        <f t="shared" ref="X1155:X1218" si="111">IF(AND(M1155=1, L1155=N1155),1,0)</f>
        <v>0</v>
      </c>
      <c r="Y1155">
        <f t="shared" si="108"/>
        <v>0</v>
      </c>
      <c r="AA1155">
        <f t="shared" ref="AA1155:AA1218" si="112">IF(AND(M1155=2,L1155=N1155),1,0)</f>
        <v>1</v>
      </c>
      <c r="AB1155">
        <f t="shared" ref="AB1155:AB1218" si="113">IF(AND(M1155=2,L1155&lt;&gt;N1155,N1155&lt;&gt;"E"),1,0)</f>
        <v>0</v>
      </c>
    </row>
    <row r="1156" spans="1:28" x14ac:dyDescent="0.35">
      <c r="A1156" s="15">
        <v>44310</v>
      </c>
      <c r="B1156" s="16" t="s">
        <v>18</v>
      </c>
      <c r="C1156" s="16" t="s">
        <v>114</v>
      </c>
      <c r="D1156" s="16" t="s">
        <v>5</v>
      </c>
      <c r="E1156" s="16" t="s">
        <v>57</v>
      </c>
      <c r="F1156" s="16" t="s">
        <v>4</v>
      </c>
      <c r="G1156" s="16" t="s">
        <v>52</v>
      </c>
      <c r="H1156" s="16">
        <v>1</v>
      </c>
      <c r="I1156" s="16">
        <v>8</v>
      </c>
      <c r="J1156" s="16" t="s">
        <v>122</v>
      </c>
      <c r="K1156" s="16" t="s">
        <v>73</v>
      </c>
      <c r="L1156" s="16" t="s">
        <v>12</v>
      </c>
      <c r="M1156" s="16">
        <v>1</v>
      </c>
      <c r="N1156" s="16" t="s">
        <v>11</v>
      </c>
      <c r="O1156" s="17" t="s">
        <v>34</v>
      </c>
      <c r="R1156" t="str">
        <f t="shared" si="109"/>
        <v>Budaors Challenger CupGroup StageAdrian DuszakZsombor Bene</v>
      </c>
      <c r="V1156">
        <f t="shared" si="110"/>
        <v>0</v>
      </c>
      <c r="X1156">
        <f t="shared" si="111"/>
        <v>0</v>
      </c>
      <c r="Y1156">
        <f t="shared" si="108"/>
        <v>1</v>
      </c>
      <c r="AA1156">
        <f t="shared" si="112"/>
        <v>0</v>
      </c>
      <c r="AB1156">
        <f t="shared" si="113"/>
        <v>0</v>
      </c>
    </row>
    <row r="1157" spans="1:28" x14ac:dyDescent="0.35">
      <c r="A1157" s="15">
        <v>44310</v>
      </c>
      <c r="B1157" s="16" t="s">
        <v>18</v>
      </c>
      <c r="C1157" s="16" t="s">
        <v>114</v>
      </c>
      <c r="D1157" s="16" t="s">
        <v>5</v>
      </c>
      <c r="E1157" s="16" t="s">
        <v>57</v>
      </c>
      <c r="F1157" s="16" t="s">
        <v>4</v>
      </c>
      <c r="G1157" s="16" t="s">
        <v>52</v>
      </c>
      <c r="H1157" s="16">
        <v>1</v>
      </c>
      <c r="I1157" s="16">
        <v>9</v>
      </c>
      <c r="J1157" s="16" t="s">
        <v>122</v>
      </c>
      <c r="K1157" s="16" t="s">
        <v>73</v>
      </c>
      <c r="L1157" s="16" t="s">
        <v>11</v>
      </c>
      <c r="M1157" s="16" t="s">
        <v>39</v>
      </c>
      <c r="N1157" s="16" t="s">
        <v>12</v>
      </c>
      <c r="O1157" s="17" t="s">
        <v>33</v>
      </c>
      <c r="R1157" t="str">
        <f t="shared" si="109"/>
        <v>Budaors Challenger CupGroup StageAdrian DuszakZsombor Bene</v>
      </c>
      <c r="V1157">
        <f t="shared" si="110"/>
        <v>0</v>
      </c>
      <c r="X1157">
        <f t="shared" si="111"/>
        <v>0</v>
      </c>
      <c r="Y1157">
        <f t="shared" si="108"/>
        <v>0</v>
      </c>
      <c r="AA1157">
        <f t="shared" si="112"/>
        <v>0</v>
      </c>
      <c r="AB1157">
        <f t="shared" si="113"/>
        <v>0</v>
      </c>
    </row>
    <row r="1158" spans="1:28" x14ac:dyDescent="0.35">
      <c r="A1158" s="15">
        <v>44310</v>
      </c>
      <c r="B1158" s="16" t="s">
        <v>18</v>
      </c>
      <c r="C1158" s="16" t="s">
        <v>114</v>
      </c>
      <c r="D1158" s="16" t="s">
        <v>5</v>
      </c>
      <c r="E1158" s="16" t="s">
        <v>57</v>
      </c>
      <c r="F1158" s="16" t="s">
        <v>4</v>
      </c>
      <c r="G1158" s="16" t="s">
        <v>52</v>
      </c>
      <c r="H1158" s="16">
        <v>1</v>
      </c>
      <c r="I1158" s="16">
        <v>10</v>
      </c>
      <c r="J1158" s="16" t="s">
        <v>122</v>
      </c>
      <c r="K1158" s="16" t="s">
        <v>73</v>
      </c>
      <c r="L1158" s="16" t="s">
        <v>11</v>
      </c>
      <c r="M1158" s="16">
        <v>2</v>
      </c>
      <c r="N1158" s="16" t="s">
        <v>12</v>
      </c>
      <c r="O1158" s="17" t="s">
        <v>34</v>
      </c>
      <c r="R1158" t="str">
        <f t="shared" si="109"/>
        <v>Budaors Challenger CupGroup StageAdrian DuszakZsombor Bene</v>
      </c>
      <c r="V1158">
        <f t="shared" si="110"/>
        <v>0</v>
      </c>
      <c r="X1158">
        <f t="shared" si="111"/>
        <v>0</v>
      </c>
      <c r="Y1158">
        <f t="shared" si="108"/>
        <v>0</v>
      </c>
      <c r="AA1158">
        <f t="shared" si="112"/>
        <v>0</v>
      </c>
      <c r="AB1158">
        <f t="shared" si="113"/>
        <v>1</v>
      </c>
    </row>
    <row r="1159" spans="1:28" x14ac:dyDescent="0.35">
      <c r="A1159" s="15">
        <v>44310</v>
      </c>
      <c r="B1159" s="16" t="s">
        <v>18</v>
      </c>
      <c r="C1159" s="16" t="s">
        <v>114</v>
      </c>
      <c r="D1159" s="16" t="s">
        <v>5</v>
      </c>
      <c r="E1159" s="16" t="s">
        <v>57</v>
      </c>
      <c r="F1159" s="16" t="s">
        <v>4</v>
      </c>
      <c r="G1159" s="16" t="s">
        <v>52</v>
      </c>
      <c r="H1159" s="16">
        <v>1</v>
      </c>
      <c r="I1159" s="16">
        <v>11</v>
      </c>
      <c r="J1159" s="16" t="s">
        <v>122</v>
      </c>
      <c r="K1159" s="16" t="s">
        <v>73</v>
      </c>
      <c r="L1159" s="16" t="s">
        <v>11</v>
      </c>
      <c r="M1159" s="16" t="s">
        <v>39</v>
      </c>
      <c r="N1159" s="16" t="s">
        <v>12</v>
      </c>
      <c r="O1159" s="17" t="s">
        <v>33</v>
      </c>
      <c r="R1159" t="str">
        <f t="shared" si="109"/>
        <v>Budaors Challenger CupGroup StageAdrian DuszakZsombor Bene</v>
      </c>
      <c r="V1159">
        <f t="shared" si="110"/>
        <v>0</v>
      </c>
      <c r="X1159">
        <f t="shared" si="111"/>
        <v>0</v>
      </c>
      <c r="Y1159">
        <f t="shared" si="108"/>
        <v>0</v>
      </c>
      <c r="AA1159">
        <f t="shared" si="112"/>
        <v>0</v>
      </c>
      <c r="AB1159">
        <f t="shared" si="113"/>
        <v>0</v>
      </c>
    </row>
    <row r="1160" spans="1:28" x14ac:dyDescent="0.35">
      <c r="A1160" s="15">
        <v>44310</v>
      </c>
      <c r="B1160" s="16" t="s">
        <v>18</v>
      </c>
      <c r="C1160" s="16" t="s">
        <v>114</v>
      </c>
      <c r="D1160" s="16" t="s">
        <v>5</v>
      </c>
      <c r="E1160" s="16" t="s">
        <v>57</v>
      </c>
      <c r="F1160" s="16" t="s">
        <v>4</v>
      </c>
      <c r="G1160" s="16" t="s">
        <v>52</v>
      </c>
      <c r="H1160" s="16">
        <v>1</v>
      </c>
      <c r="I1160" s="16">
        <v>12</v>
      </c>
      <c r="J1160" s="16" t="s">
        <v>122</v>
      </c>
      <c r="K1160" s="16" t="s">
        <v>73</v>
      </c>
      <c r="L1160" s="16" t="s">
        <v>11</v>
      </c>
      <c r="M1160" s="16">
        <v>2</v>
      </c>
      <c r="N1160" s="16" t="s">
        <v>12</v>
      </c>
      <c r="O1160" s="17" t="s">
        <v>35</v>
      </c>
      <c r="R1160" t="str">
        <f t="shared" si="109"/>
        <v>Budaors Challenger CupGroup StageAdrian DuszakZsombor Bene</v>
      </c>
      <c r="V1160">
        <f t="shared" si="110"/>
        <v>0</v>
      </c>
      <c r="X1160">
        <f t="shared" si="111"/>
        <v>0</v>
      </c>
      <c r="Y1160">
        <f t="shared" si="108"/>
        <v>0</v>
      </c>
      <c r="AA1160">
        <f t="shared" si="112"/>
        <v>0</v>
      </c>
      <c r="AB1160">
        <f t="shared" si="113"/>
        <v>1</v>
      </c>
    </row>
    <row r="1161" spans="1:28" x14ac:dyDescent="0.35">
      <c r="A1161" s="15">
        <v>44310</v>
      </c>
      <c r="B1161" s="16" t="s">
        <v>18</v>
      </c>
      <c r="C1161" s="16" t="s">
        <v>114</v>
      </c>
      <c r="D1161" s="16" t="s">
        <v>5</v>
      </c>
      <c r="E1161" s="16" t="s">
        <v>57</v>
      </c>
      <c r="F1161" s="16" t="s">
        <v>4</v>
      </c>
      <c r="G1161" s="16" t="s">
        <v>52</v>
      </c>
      <c r="H1161" s="16">
        <v>1</v>
      </c>
      <c r="I1161" s="16">
        <v>13</v>
      </c>
      <c r="J1161" s="16" t="s">
        <v>122</v>
      </c>
      <c r="K1161" s="16" t="s">
        <v>73</v>
      </c>
      <c r="L1161" s="16" t="s">
        <v>12</v>
      </c>
      <c r="M1161" s="16">
        <v>2</v>
      </c>
      <c r="N1161" s="16" t="s">
        <v>11</v>
      </c>
      <c r="O1161" s="17" t="s">
        <v>35</v>
      </c>
      <c r="R1161" t="str">
        <f t="shared" si="109"/>
        <v>Budaors Challenger CupGroup StageAdrian DuszakZsombor Bene</v>
      </c>
      <c r="V1161">
        <f t="shared" si="110"/>
        <v>0</v>
      </c>
      <c r="X1161">
        <f t="shared" si="111"/>
        <v>0</v>
      </c>
      <c r="Y1161">
        <f t="shared" si="108"/>
        <v>0</v>
      </c>
      <c r="AA1161">
        <f t="shared" si="112"/>
        <v>0</v>
      </c>
      <c r="AB1161">
        <f t="shared" si="113"/>
        <v>1</v>
      </c>
    </row>
    <row r="1162" spans="1:28" x14ac:dyDescent="0.35">
      <c r="A1162" s="15">
        <v>44310</v>
      </c>
      <c r="B1162" s="16" t="s">
        <v>18</v>
      </c>
      <c r="C1162" s="16" t="s">
        <v>114</v>
      </c>
      <c r="D1162" s="16" t="s">
        <v>5</v>
      </c>
      <c r="E1162" s="16" t="s">
        <v>57</v>
      </c>
      <c r="F1162" s="16" t="s">
        <v>4</v>
      </c>
      <c r="G1162" s="16" t="s">
        <v>52</v>
      </c>
      <c r="H1162" s="16">
        <v>1</v>
      </c>
      <c r="I1162" s="16">
        <v>14</v>
      </c>
      <c r="J1162" s="16" t="s">
        <v>122</v>
      </c>
      <c r="K1162" s="16" t="s">
        <v>73</v>
      </c>
      <c r="L1162" s="16" t="s">
        <v>12</v>
      </c>
      <c r="M1162" s="16" t="s">
        <v>39</v>
      </c>
      <c r="N1162" s="16" t="s">
        <v>11</v>
      </c>
      <c r="O1162" s="17" t="s">
        <v>33</v>
      </c>
      <c r="R1162" t="str">
        <f t="shared" si="109"/>
        <v>Budaors Challenger CupGroup StageAdrian DuszakZsombor Bene</v>
      </c>
      <c r="V1162">
        <f t="shared" si="110"/>
        <v>0</v>
      </c>
      <c r="X1162">
        <f t="shared" si="111"/>
        <v>0</v>
      </c>
      <c r="Y1162">
        <f t="shared" si="108"/>
        <v>0</v>
      </c>
      <c r="AA1162">
        <f t="shared" si="112"/>
        <v>0</v>
      </c>
      <c r="AB1162">
        <f t="shared" si="113"/>
        <v>0</v>
      </c>
    </row>
    <row r="1163" spans="1:28" x14ac:dyDescent="0.35">
      <c r="A1163" s="15">
        <v>44310</v>
      </c>
      <c r="B1163" s="16" t="s">
        <v>18</v>
      </c>
      <c r="C1163" s="16" t="s">
        <v>114</v>
      </c>
      <c r="D1163" s="16" t="s">
        <v>5</v>
      </c>
      <c r="E1163" s="16" t="s">
        <v>57</v>
      </c>
      <c r="F1163" s="16" t="s">
        <v>4</v>
      </c>
      <c r="G1163" s="16" t="s">
        <v>52</v>
      </c>
      <c r="H1163" s="16">
        <v>1</v>
      </c>
      <c r="I1163" s="16">
        <v>15</v>
      </c>
      <c r="J1163" s="16" t="s">
        <v>122</v>
      </c>
      <c r="K1163" s="16" t="s">
        <v>73</v>
      </c>
      <c r="L1163" s="16" t="s">
        <v>12</v>
      </c>
      <c r="M1163" s="16">
        <v>2</v>
      </c>
      <c r="N1163" s="16" t="s">
        <v>11</v>
      </c>
      <c r="O1163" s="17" t="s">
        <v>33</v>
      </c>
      <c r="R1163" t="str">
        <f t="shared" si="109"/>
        <v>Budaors Challenger CupGroup StageAdrian DuszakZsombor Bene</v>
      </c>
      <c r="V1163">
        <f t="shared" si="110"/>
        <v>0</v>
      </c>
      <c r="X1163">
        <f t="shared" si="111"/>
        <v>0</v>
      </c>
      <c r="Y1163">
        <f t="shared" si="108"/>
        <v>0</v>
      </c>
      <c r="AA1163">
        <f t="shared" si="112"/>
        <v>0</v>
      </c>
      <c r="AB1163">
        <f t="shared" si="113"/>
        <v>1</v>
      </c>
    </row>
    <row r="1164" spans="1:28" x14ac:dyDescent="0.35">
      <c r="A1164" s="15">
        <v>44310</v>
      </c>
      <c r="B1164" s="16" t="s">
        <v>18</v>
      </c>
      <c r="C1164" s="16" t="s">
        <v>114</v>
      </c>
      <c r="D1164" s="16" t="s">
        <v>5</v>
      </c>
      <c r="E1164" s="16" t="s">
        <v>57</v>
      </c>
      <c r="F1164" s="16" t="s">
        <v>4</v>
      </c>
      <c r="G1164" s="16" t="s">
        <v>52</v>
      </c>
      <c r="H1164" s="16">
        <v>1</v>
      </c>
      <c r="I1164" s="16">
        <v>16</v>
      </c>
      <c r="J1164" s="16" t="s">
        <v>122</v>
      </c>
      <c r="K1164" s="16" t="s">
        <v>73</v>
      </c>
      <c r="L1164" s="16" t="s">
        <v>12</v>
      </c>
      <c r="M1164" s="16">
        <v>2</v>
      </c>
      <c r="N1164" s="16" t="s">
        <v>40</v>
      </c>
      <c r="O1164" s="17" t="s">
        <v>40</v>
      </c>
      <c r="R1164" t="str">
        <f t="shared" si="109"/>
        <v>Budaors Challenger CupGroup StageAdrian DuszakZsombor Bene</v>
      </c>
      <c r="V1164">
        <f t="shared" si="110"/>
        <v>0</v>
      </c>
      <c r="X1164">
        <f t="shared" si="111"/>
        <v>0</v>
      </c>
      <c r="Y1164">
        <f t="shared" si="108"/>
        <v>0</v>
      </c>
      <c r="AA1164">
        <f t="shared" si="112"/>
        <v>0</v>
      </c>
      <c r="AB1164">
        <f t="shared" si="113"/>
        <v>0</v>
      </c>
    </row>
    <row r="1165" spans="1:28" x14ac:dyDescent="0.35">
      <c r="A1165" s="15">
        <v>44310</v>
      </c>
      <c r="B1165" s="16" t="s">
        <v>18</v>
      </c>
      <c r="C1165" s="16" t="s">
        <v>114</v>
      </c>
      <c r="D1165" s="16" t="s">
        <v>5</v>
      </c>
      <c r="E1165" s="16" t="s">
        <v>57</v>
      </c>
      <c r="F1165" s="16" t="s">
        <v>4</v>
      </c>
      <c r="G1165" s="16" t="s">
        <v>52</v>
      </c>
      <c r="H1165" s="16">
        <v>1</v>
      </c>
      <c r="I1165" s="16">
        <v>17</v>
      </c>
      <c r="J1165" s="16" t="s">
        <v>122</v>
      </c>
      <c r="K1165" s="16" t="s">
        <v>73</v>
      </c>
      <c r="L1165" s="16" t="s">
        <v>12</v>
      </c>
      <c r="M1165" s="16">
        <v>1</v>
      </c>
      <c r="N1165" s="16" t="s">
        <v>12</v>
      </c>
      <c r="O1165" s="17" t="s">
        <v>34</v>
      </c>
      <c r="R1165" t="str">
        <f t="shared" si="109"/>
        <v>Budaors Challenger CupGroup StageAdrian DuszakZsombor Bene</v>
      </c>
      <c r="V1165">
        <f t="shared" si="110"/>
        <v>1</v>
      </c>
      <c r="X1165">
        <f t="shared" si="111"/>
        <v>1</v>
      </c>
      <c r="Y1165">
        <f t="shared" si="108"/>
        <v>0</v>
      </c>
      <c r="AA1165">
        <f t="shared" si="112"/>
        <v>0</v>
      </c>
      <c r="AB1165">
        <f t="shared" si="113"/>
        <v>0</v>
      </c>
    </row>
    <row r="1166" spans="1:28" x14ac:dyDescent="0.35">
      <c r="A1166" s="15">
        <v>44310</v>
      </c>
      <c r="B1166" s="16" t="s">
        <v>18</v>
      </c>
      <c r="C1166" s="16" t="s">
        <v>114</v>
      </c>
      <c r="D1166" s="16" t="s">
        <v>5</v>
      </c>
      <c r="E1166" s="16" t="s">
        <v>57</v>
      </c>
      <c r="F1166" s="16" t="s">
        <v>4</v>
      </c>
      <c r="G1166" s="16" t="s">
        <v>52</v>
      </c>
      <c r="H1166" s="16">
        <v>1</v>
      </c>
      <c r="I1166" s="16">
        <v>18</v>
      </c>
      <c r="J1166" s="16" t="s">
        <v>122</v>
      </c>
      <c r="K1166" s="16" t="s">
        <v>73</v>
      </c>
      <c r="L1166" s="16" t="s">
        <v>11</v>
      </c>
      <c r="M1166" s="16">
        <v>2</v>
      </c>
      <c r="N1166" s="16" t="s">
        <v>11</v>
      </c>
      <c r="O1166" s="17" t="s">
        <v>33</v>
      </c>
      <c r="R1166" t="str">
        <f t="shared" si="109"/>
        <v>Budaors Challenger CupGroup StageAdrian DuszakZsombor Bene</v>
      </c>
      <c r="V1166">
        <f t="shared" si="110"/>
        <v>1</v>
      </c>
      <c r="X1166">
        <f t="shared" si="111"/>
        <v>0</v>
      </c>
      <c r="Y1166">
        <f t="shared" si="108"/>
        <v>0</v>
      </c>
      <c r="AA1166">
        <f t="shared" si="112"/>
        <v>1</v>
      </c>
      <c r="AB1166">
        <f t="shared" si="113"/>
        <v>0</v>
      </c>
    </row>
    <row r="1167" spans="1:28" x14ac:dyDescent="0.35">
      <c r="A1167" s="15">
        <v>44310</v>
      </c>
      <c r="B1167" s="16" t="s">
        <v>18</v>
      </c>
      <c r="C1167" s="16" t="s">
        <v>114</v>
      </c>
      <c r="D1167" s="16" t="s">
        <v>5</v>
      </c>
      <c r="E1167" s="16" t="s">
        <v>57</v>
      </c>
      <c r="F1167" s="16" t="s">
        <v>4</v>
      </c>
      <c r="G1167" s="16" t="s">
        <v>52</v>
      </c>
      <c r="H1167" s="16">
        <v>1</v>
      </c>
      <c r="I1167" s="16">
        <v>19</v>
      </c>
      <c r="J1167" s="16" t="s">
        <v>122</v>
      </c>
      <c r="K1167" s="16" t="s">
        <v>73</v>
      </c>
      <c r="L1167" s="16" t="s">
        <v>11</v>
      </c>
      <c r="M1167" s="16">
        <v>1</v>
      </c>
      <c r="N1167" s="16" t="s">
        <v>11</v>
      </c>
      <c r="O1167" s="17" t="s">
        <v>34</v>
      </c>
      <c r="R1167" t="str">
        <f t="shared" si="109"/>
        <v>Budaors Challenger CupGroup StageAdrian DuszakZsombor Bene</v>
      </c>
      <c r="V1167">
        <f t="shared" si="110"/>
        <v>1</v>
      </c>
      <c r="X1167">
        <f t="shared" si="111"/>
        <v>1</v>
      </c>
      <c r="Y1167">
        <f t="shared" si="108"/>
        <v>0</v>
      </c>
      <c r="AA1167">
        <f t="shared" si="112"/>
        <v>0</v>
      </c>
      <c r="AB1167">
        <f t="shared" si="113"/>
        <v>0</v>
      </c>
    </row>
    <row r="1168" spans="1:28" x14ac:dyDescent="0.35">
      <c r="A1168" s="15">
        <v>44310</v>
      </c>
      <c r="B1168" s="16" t="s">
        <v>18</v>
      </c>
      <c r="C1168" s="16" t="s">
        <v>114</v>
      </c>
      <c r="D1168" s="16" t="s">
        <v>5</v>
      </c>
      <c r="E1168" s="16" t="s">
        <v>57</v>
      </c>
      <c r="F1168" s="16" t="s">
        <v>4</v>
      </c>
      <c r="G1168" s="16" t="s">
        <v>52</v>
      </c>
      <c r="H1168" s="16">
        <v>1</v>
      </c>
      <c r="I1168" s="16">
        <v>20</v>
      </c>
      <c r="J1168" s="16" t="s">
        <v>122</v>
      </c>
      <c r="K1168" s="16" t="s">
        <v>73</v>
      </c>
      <c r="L1168" s="16" t="s">
        <v>11</v>
      </c>
      <c r="M1168" s="16">
        <v>2</v>
      </c>
      <c r="N1168" s="16" t="s">
        <v>40</v>
      </c>
      <c r="O1168" s="17" t="s">
        <v>40</v>
      </c>
      <c r="R1168" t="str">
        <f t="shared" si="109"/>
        <v>Budaors Challenger CupGroup StageAdrian DuszakZsombor Bene</v>
      </c>
      <c r="V1168">
        <f t="shared" si="110"/>
        <v>0</v>
      </c>
      <c r="X1168">
        <f t="shared" si="111"/>
        <v>0</v>
      </c>
      <c r="Y1168">
        <f t="shared" si="108"/>
        <v>0</v>
      </c>
      <c r="AA1168">
        <f t="shared" si="112"/>
        <v>0</v>
      </c>
      <c r="AB1168">
        <f t="shared" si="113"/>
        <v>0</v>
      </c>
    </row>
    <row r="1169" spans="1:28" x14ac:dyDescent="0.35">
      <c r="A1169" s="15">
        <v>44310</v>
      </c>
      <c r="B1169" s="16" t="s">
        <v>18</v>
      </c>
      <c r="C1169" s="16" t="s">
        <v>114</v>
      </c>
      <c r="D1169" s="16" t="s">
        <v>5</v>
      </c>
      <c r="E1169" s="16" t="s">
        <v>57</v>
      </c>
      <c r="F1169" s="16" t="s">
        <v>4</v>
      </c>
      <c r="G1169" s="16" t="s">
        <v>52</v>
      </c>
      <c r="H1169" s="16">
        <v>1</v>
      </c>
      <c r="I1169" s="16">
        <v>21</v>
      </c>
      <c r="J1169" s="16" t="s">
        <v>122</v>
      </c>
      <c r="K1169" s="16" t="s">
        <v>73</v>
      </c>
      <c r="L1169" s="16" t="s">
        <v>11</v>
      </c>
      <c r="M1169" s="16">
        <v>1</v>
      </c>
      <c r="N1169" s="16" t="s">
        <v>11</v>
      </c>
      <c r="O1169" s="17" t="s">
        <v>35</v>
      </c>
      <c r="R1169" t="str">
        <f t="shared" si="109"/>
        <v>Budaors Challenger CupGroup StageAdrian DuszakZsombor Bene</v>
      </c>
      <c r="V1169">
        <f t="shared" si="110"/>
        <v>1</v>
      </c>
      <c r="X1169">
        <f t="shared" si="111"/>
        <v>1</v>
      </c>
      <c r="Y1169">
        <f t="shared" si="108"/>
        <v>0</v>
      </c>
      <c r="AA1169">
        <f t="shared" si="112"/>
        <v>0</v>
      </c>
      <c r="AB1169">
        <f t="shared" si="113"/>
        <v>0</v>
      </c>
    </row>
    <row r="1170" spans="1:28" x14ac:dyDescent="0.35">
      <c r="A1170" s="15">
        <v>44310</v>
      </c>
      <c r="B1170" s="16" t="s">
        <v>18</v>
      </c>
      <c r="C1170" s="16" t="s">
        <v>114</v>
      </c>
      <c r="D1170" s="16" t="s">
        <v>5</v>
      </c>
      <c r="E1170" s="16" t="s">
        <v>57</v>
      </c>
      <c r="F1170" s="16" t="s">
        <v>4</v>
      </c>
      <c r="G1170" s="16" t="s">
        <v>52</v>
      </c>
      <c r="H1170" s="16">
        <v>1</v>
      </c>
      <c r="I1170" s="16">
        <v>22</v>
      </c>
      <c r="J1170" s="16" t="s">
        <v>122</v>
      </c>
      <c r="K1170" s="16" t="s">
        <v>73</v>
      </c>
      <c r="L1170" s="16" t="s">
        <v>11</v>
      </c>
      <c r="M1170" s="16">
        <v>1</v>
      </c>
      <c r="N1170" s="16" t="s">
        <v>11</v>
      </c>
      <c r="O1170" s="17" t="s">
        <v>35</v>
      </c>
      <c r="R1170" t="str">
        <f t="shared" si="109"/>
        <v>Budaors Challenger CupGroup StageAdrian DuszakZsombor Bene</v>
      </c>
      <c r="V1170">
        <f t="shared" si="110"/>
        <v>1</v>
      </c>
      <c r="X1170">
        <f t="shared" si="111"/>
        <v>1</v>
      </c>
      <c r="Y1170">
        <f t="shared" si="108"/>
        <v>0</v>
      </c>
      <c r="AA1170">
        <f t="shared" si="112"/>
        <v>0</v>
      </c>
      <c r="AB1170">
        <f t="shared" si="113"/>
        <v>0</v>
      </c>
    </row>
    <row r="1171" spans="1:28" x14ac:dyDescent="0.35">
      <c r="A1171" s="15">
        <v>44310</v>
      </c>
      <c r="B1171" s="16" t="s">
        <v>18</v>
      </c>
      <c r="C1171" s="16" t="s">
        <v>114</v>
      </c>
      <c r="D1171" s="16" t="s">
        <v>5</v>
      </c>
      <c r="E1171" s="16" t="s">
        <v>57</v>
      </c>
      <c r="F1171" s="16" t="s">
        <v>4</v>
      </c>
      <c r="G1171" s="16" t="s">
        <v>52</v>
      </c>
      <c r="H1171" s="16">
        <v>1</v>
      </c>
      <c r="I1171" s="16">
        <v>23</v>
      </c>
      <c r="J1171" s="16" t="s">
        <v>122</v>
      </c>
      <c r="K1171" s="16" t="s">
        <v>73</v>
      </c>
      <c r="L1171" s="16" t="s">
        <v>12</v>
      </c>
      <c r="M1171" s="16">
        <v>1</v>
      </c>
      <c r="N1171" s="16" t="s">
        <v>11</v>
      </c>
      <c r="O1171" s="17" t="s">
        <v>34</v>
      </c>
      <c r="R1171" t="str">
        <f t="shared" si="109"/>
        <v>Budaors Challenger CupGroup StageAdrian DuszakZsombor Bene</v>
      </c>
      <c r="V1171">
        <f t="shared" si="110"/>
        <v>0</v>
      </c>
      <c r="X1171">
        <f t="shared" si="111"/>
        <v>0</v>
      </c>
      <c r="Y1171">
        <f t="shared" si="108"/>
        <v>1</v>
      </c>
      <c r="AA1171">
        <f t="shared" si="112"/>
        <v>0</v>
      </c>
      <c r="AB1171">
        <f t="shared" si="113"/>
        <v>0</v>
      </c>
    </row>
    <row r="1172" spans="1:28" x14ac:dyDescent="0.35">
      <c r="A1172" s="15">
        <v>44310</v>
      </c>
      <c r="B1172" s="16" t="s">
        <v>18</v>
      </c>
      <c r="C1172" s="16" t="s">
        <v>114</v>
      </c>
      <c r="D1172" s="16" t="s">
        <v>5</v>
      </c>
      <c r="E1172" s="16" t="s">
        <v>57</v>
      </c>
      <c r="F1172" s="16" t="s">
        <v>4</v>
      </c>
      <c r="G1172" s="16" t="s">
        <v>52</v>
      </c>
      <c r="H1172" s="16">
        <v>2</v>
      </c>
      <c r="I1172" s="16">
        <v>25</v>
      </c>
      <c r="J1172" s="16" t="s">
        <v>122</v>
      </c>
      <c r="K1172" s="16" t="s">
        <v>73</v>
      </c>
      <c r="L1172" s="16" t="s">
        <v>12</v>
      </c>
      <c r="M1172" s="16">
        <v>1</v>
      </c>
      <c r="N1172" s="16" t="s">
        <v>12</v>
      </c>
      <c r="O1172" s="17" t="s">
        <v>33</v>
      </c>
      <c r="R1172" t="str">
        <f t="shared" si="109"/>
        <v>Budaors Challenger CupGroup StageAdrian DuszakZsombor Bene</v>
      </c>
      <c r="V1172">
        <f t="shared" si="110"/>
        <v>1</v>
      </c>
      <c r="X1172">
        <f t="shared" si="111"/>
        <v>1</v>
      </c>
      <c r="Y1172">
        <f t="shared" si="108"/>
        <v>0</v>
      </c>
      <c r="AA1172">
        <f t="shared" si="112"/>
        <v>0</v>
      </c>
      <c r="AB1172">
        <f t="shared" si="113"/>
        <v>0</v>
      </c>
    </row>
    <row r="1173" spans="1:28" x14ac:dyDescent="0.35">
      <c r="A1173" s="15">
        <v>44310</v>
      </c>
      <c r="B1173" s="16" t="s">
        <v>18</v>
      </c>
      <c r="C1173" s="16" t="s">
        <v>114</v>
      </c>
      <c r="D1173" s="16" t="s">
        <v>5</v>
      </c>
      <c r="E1173" s="16" t="s">
        <v>57</v>
      </c>
      <c r="F1173" s="16" t="s">
        <v>4</v>
      </c>
      <c r="G1173" s="16" t="s">
        <v>52</v>
      </c>
      <c r="H1173" s="16">
        <v>2</v>
      </c>
      <c r="I1173" s="16">
        <v>26</v>
      </c>
      <c r="J1173" s="16" t="s">
        <v>122</v>
      </c>
      <c r="K1173" s="16" t="s">
        <v>73</v>
      </c>
      <c r="L1173" s="16" t="s">
        <v>12</v>
      </c>
      <c r="M1173" s="16">
        <v>2</v>
      </c>
      <c r="N1173" s="16" t="s">
        <v>11</v>
      </c>
      <c r="O1173" s="17" t="s">
        <v>35</v>
      </c>
      <c r="R1173" t="str">
        <f t="shared" si="109"/>
        <v>Budaors Challenger CupGroup StageAdrian DuszakZsombor Bene</v>
      </c>
      <c r="V1173">
        <f t="shared" si="110"/>
        <v>0</v>
      </c>
      <c r="X1173">
        <f t="shared" si="111"/>
        <v>0</v>
      </c>
      <c r="Y1173">
        <f t="shared" si="108"/>
        <v>0</v>
      </c>
      <c r="AA1173">
        <f t="shared" si="112"/>
        <v>0</v>
      </c>
      <c r="AB1173">
        <f t="shared" si="113"/>
        <v>1</v>
      </c>
    </row>
    <row r="1174" spans="1:28" x14ac:dyDescent="0.35">
      <c r="A1174" s="15">
        <v>44310</v>
      </c>
      <c r="B1174" s="16" t="s">
        <v>18</v>
      </c>
      <c r="C1174" s="16" t="s">
        <v>114</v>
      </c>
      <c r="D1174" s="16" t="s">
        <v>5</v>
      </c>
      <c r="E1174" s="16" t="s">
        <v>57</v>
      </c>
      <c r="F1174" s="16" t="s">
        <v>4</v>
      </c>
      <c r="G1174" s="16" t="s">
        <v>52</v>
      </c>
      <c r="H1174" s="16">
        <v>2</v>
      </c>
      <c r="I1174" s="16">
        <v>27</v>
      </c>
      <c r="J1174" s="16" t="s">
        <v>122</v>
      </c>
      <c r="K1174" s="16" t="s">
        <v>73</v>
      </c>
      <c r="L1174" s="16" t="s">
        <v>12</v>
      </c>
      <c r="M1174" s="16">
        <v>2</v>
      </c>
      <c r="N1174" s="16" t="s">
        <v>12</v>
      </c>
      <c r="O1174" s="17" t="s">
        <v>33</v>
      </c>
      <c r="R1174" t="str">
        <f t="shared" si="109"/>
        <v>Budaors Challenger CupGroup StageAdrian DuszakZsombor Bene</v>
      </c>
      <c r="V1174">
        <f t="shared" si="110"/>
        <v>1</v>
      </c>
      <c r="X1174">
        <f t="shared" si="111"/>
        <v>0</v>
      </c>
      <c r="Y1174">
        <f t="shared" si="108"/>
        <v>0</v>
      </c>
      <c r="AA1174">
        <f t="shared" si="112"/>
        <v>1</v>
      </c>
      <c r="AB1174">
        <f t="shared" si="113"/>
        <v>0</v>
      </c>
    </row>
    <row r="1175" spans="1:28" x14ac:dyDescent="0.35">
      <c r="A1175" s="15">
        <v>44310</v>
      </c>
      <c r="B1175" s="16" t="s">
        <v>18</v>
      </c>
      <c r="C1175" s="16" t="s">
        <v>114</v>
      </c>
      <c r="D1175" s="16" t="s">
        <v>5</v>
      </c>
      <c r="E1175" s="16" t="s">
        <v>57</v>
      </c>
      <c r="F1175" s="16" t="s">
        <v>4</v>
      </c>
      <c r="G1175" s="16" t="s">
        <v>52</v>
      </c>
      <c r="H1175" s="16">
        <v>2</v>
      </c>
      <c r="I1175" s="16">
        <v>28</v>
      </c>
      <c r="J1175" s="16" t="s">
        <v>122</v>
      </c>
      <c r="K1175" s="16" t="s">
        <v>73</v>
      </c>
      <c r="L1175" s="16" t="s">
        <v>12</v>
      </c>
      <c r="M1175" s="16">
        <v>2</v>
      </c>
      <c r="N1175" s="16" t="s">
        <v>11</v>
      </c>
      <c r="O1175" s="17" t="s">
        <v>35</v>
      </c>
      <c r="R1175" t="str">
        <f t="shared" si="109"/>
        <v>Budaors Challenger CupGroup StageAdrian DuszakZsombor Bene</v>
      </c>
      <c r="V1175">
        <f t="shared" si="110"/>
        <v>0</v>
      </c>
      <c r="X1175">
        <f t="shared" si="111"/>
        <v>0</v>
      </c>
      <c r="Y1175">
        <f t="shared" si="108"/>
        <v>0</v>
      </c>
      <c r="AA1175">
        <f t="shared" si="112"/>
        <v>0</v>
      </c>
      <c r="AB1175">
        <f t="shared" si="113"/>
        <v>1</v>
      </c>
    </row>
    <row r="1176" spans="1:28" x14ac:dyDescent="0.35">
      <c r="A1176" s="15">
        <v>44310</v>
      </c>
      <c r="B1176" s="16" t="s">
        <v>18</v>
      </c>
      <c r="C1176" s="16" t="s">
        <v>114</v>
      </c>
      <c r="D1176" s="16" t="s">
        <v>5</v>
      </c>
      <c r="E1176" s="16" t="s">
        <v>57</v>
      </c>
      <c r="F1176" s="16" t="s">
        <v>4</v>
      </c>
      <c r="G1176" s="16" t="s">
        <v>52</v>
      </c>
      <c r="H1176" s="16">
        <v>2</v>
      </c>
      <c r="I1176" s="16">
        <v>29</v>
      </c>
      <c r="J1176" s="16" t="s">
        <v>122</v>
      </c>
      <c r="K1176" s="16" t="s">
        <v>73</v>
      </c>
      <c r="L1176" s="16" t="s">
        <v>11</v>
      </c>
      <c r="M1176" s="16">
        <v>2</v>
      </c>
      <c r="N1176" s="16" t="s">
        <v>11</v>
      </c>
      <c r="O1176" s="17" t="s">
        <v>35</v>
      </c>
      <c r="R1176" t="str">
        <f t="shared" si="109"/>
        <v>Budaors Challenger CupGroup StageAdrian DuszakZsombor Bene</v>
      </c>
      <c r="V1176">
        <f t="shared" si="110"/>
        <v>1</v>
      </c>
      <c r="X1176">
        <f t="shared" si="111"/>
        <v>0</v>
      </c>
      <c r="Y1176">
        <f t="shared" si="108"/>
        <v>0</v>
      </c>
      <c r="AA1176">
        <f t="shared" si="112"/>
        <v>1</v>
      </c>
      <c r="AB1176">
        <f t="shared" si="113"/>
        <v>0</v>
      </c>
    </row>
    <row r="1177" spans="1:28" x14ac:dyDescent="0.35">
      <c r="A1177" s="15">
        <v>44310</v>
      </c>
      <c r="B1177" s="16" t="s">
        <v>18</v>
      </c>
      <c r="C1177" s="16" t="s">
        <v>114</v>
      </c>
      <c r="D1177" s="16" t="s">
        <v>5</v>
      </c>
      <c r="E1177" s="16" t="s">
        <v>57</v>
      </c>
      <c r="F1177" s="16" t="s">
        <v>4</v>
      </c>
      <c r="G1177" s="16" t="s">
        <v>52</v>
      </c>
      <c r="H1177" s="16">
        <v>2</v>
      </c>
      <c r="I1177" s="16">
        <v>30</v>
      </c>
      <c r="J1177" s="16" t="s">
        <v>122</v>
      </c>
      <c r="K1177" s="16" t="s">
        <v>73</v>
      </c>
      <c r="L1177" s="16" t="s">
        <v>11</v>
      </c>
      <c r="M1177" s="16">
        <v>2</v>
      </c>
      <c r="N1177" s="16" t="s">
        <v>11</v>
      </c>
      <c r="O1177" s="17" t="s">
        <v>35</v>
      </c>
      <c r="R1177" t="str">
        <f t="shared" si="109"/>
        <v>Budaors Challenger CupGroup StageAdrian DuszakZsombor Bene</v>
      </c>
      <c r="V1177">
        <f t="shared" si="110"/>
        <v>1</v>
      </c>
      <c r="X1177">
        <f t="shared" si="111"/>
        <v>0</v>
      </c>
      <c r="Y1177">
        <f t="shared" si="108"/>
        <v>0</v>
      </c>
      <c r="AA1177">
        <f t="shared" si="112"/>
        <v>1</v>
      </c>
      <c r="AB1177">
        <f t="shared" si="113"/>
        <v>0</v>
      </c>
    </row>
    <row r="1178" spans="1:28" x14ac:dyDescent="0.35">
      <c r="A1178" s="15">
        <v>44310</v>
      </c>
      <c r="B1178" s="16" t="s">
        <v>18</v>
      </c>
      <c r="C1178" s="16" t="s">
        <v>114</v>
      </c>
      <c r="D1178" s="16" t="s">
        <v>5</v>
      </c>
      <c r="E1178" s="16" t="s">
        <v>57</v>
      </c>
      <c r="F1178" s="16" t="s">
        <v>4</v>
      </c>
      <c r="G1178" s="16" t="s">
        <v>52</v>
      </c>
      <c r="H1178" s="16">
        <v>2</v>
      </c>
      <c r="I1178" s="16">
        <v>31</v>
      </c>
      <c r="J1178" s="16" t="s">
        <v>122</v>
      </c>
      <c r="K1178" s="16" t="s">
        <v>73</v>
      </c>
      <c r="L1178" s="16" t="s">
        <v>11</v>
      </c>
      <c r="M1178" s="16">
        <v>1</v>
      </c>
      <c r="N1178" s="16" t="s">
        <v>11</v>
      </c>
      <c r="O1178" s="17" t="s">
        <v>34</v>
      </c>
      <c r="R1178" t="str">
        <f t="shared" si="109"/>
        <v>Budaors Challenger CupGroup StageAdrian DuszakZsombor Bene</v>
      </c>
      <c r="V1178">
        <f t="shared" si="110"/>
        <v>1</v>
      </c>
      <c r="X1178">
        <f t="shared" si="111"/>
        <v>1</v>
      </c>
      <c r="Y1178">
        <f t="shared" si="108"/>
        <v>0</v>
      </c>
      <c r="AA1178">
        <f t="shared" si="112"/>
        <v>0</v>
      </c>
      <c r="AB1178">
        <f t="shared" si="113"/>
        <v>0</v>
      </c>
    </row>
    <row r="1179" spans="1:28" x14ac:dyDescent="0.35">
      <c r="A1179" s="15">
        <v>44310</v>
      </c>
      <c r="B1179" s="16" t="s">
        <v>18</v>
      </c>
      <c r="C1179" s="16" t="s">
        <v>114</v>
      </c>
      <c r="D1179" s="16" t="s">
        <v>5</v>
      </c>
      <c r="E1179" s="16" t="s">
        <v>57</v>
      </c>
      <c r="F1179" s="16" t="s">
        <v>4</v>
      </c>
      <c r="G1179" s="16" t="s">
        <v>52</v>
      </c>
      <c r="H1179" s="16">
        <v>2</v>
      </c>
      <c r="I1179" s="16">
        <v>32</v>
      </c>
      <c r="J1179" s="16" t="s">
        <v>122</v>
      </c>
      <c r="K1179" s="16" t="s">
        <v>73</v>
      </c>
      <c r="L1179" s="16" t="s">
        <v>11</v>
      </c>
      <c r="M1179" s="16">
        <v>2</v>
      </c>
      <c r="N1179" s="16" t="s">
        <v>40</v>
      </c>
      <c r="O1179" s="17" t="s">
        <v>40</v>
      </c>
      <c r="R1179" t="str">
        <f t="shared" si="109"/>
        <v>Budaors Challenger CupGroup StageAdrian DuszakZsombor Bene</v>
      </c>
      <c r="V1179">
        <f t="shared" si="110"/>
        <v>0</v>
      </c>
      <c r="X1179">
        <f t="shared" si="111"/>
        <v>0</v>
      </c>
      <c r="Y1179">
        <f t="shared" si="108"/>
        <v>0</v>
      </c>
      <c r="AA1179">
        <f t="shared" si="112"/>
        <v>0</v>
      </c>
      <c r="AB1179">
        <f t="shared" si="113"/>
        <v>0</v>
      </c>
    </row>
    <row r="1180" spans="1:28" x14ac:dyDescent="0.35">
      <c r="A1180" s="15">
        <v>44310</v>
      </c>
      <c r="B1180" s="16" t="s">
        <v>18</v>
      </c>
      <c r="C1180" s="16" t="s">
        <v>114</v>
      </c>
      <c r="D1180" s="16" t="s">
        <v>5</v>
      </c>
      <c r="E1180" s="16" t="s">
        <v>57</v>
      </c>
      <c r="F1180" s="16" t="s">
        <v>4</v>
      </c>
      <c r="G1180" s="16" t="s">
        <v>52</v>
      </c>
      <c r="H1180" s="16">
        <v>2</v>
      </c>
      <c r="I1180" s="16">
        <v>33</v>
      </c>
      <c r="J1180" s="16" t="s">
        <v>122</v>
      </c>
      <c r="K1180" s="16" t="s">
        <v>73</v>
      </c>
      <c r="L1180" s="16" t="s">
        <v>11</v>
      </c>
      <c r="M1180" s="16">
        <v>2</v>
      </c>
      <c r="N1180" s="16" t="s">
        <v>12</v>
      </c>
      <c r="O1180" s="17" t="s">
        <v>35</v>
      </c>
      <c r="R1180" t="str">
        <f t="shared" si="109"/>
        <v>Budaors Challenger CupGroup StageAdrian DuszakZsombor Bene</v>
      </c>
      <c r="V1180">
        <f t="shared" si="110"/>
        <v>0</v>
      </c>
      <c r="X1180">
        <f t="shared" si="111"/>
        <v>0</v>
      </c>
      <c r="Y1180">
        <f t="shared" si="108"/>
        <v>0</v>
      </c>
      <c r="AA1180">
        <f t="shared" si="112"/>
        <v>0</v>
      </c>
      <c r="AB1180">
        <f t="shared" si="113"/>
        <v>1</v>
      </c>
    </row>
    <row r="1181" spans="1:28" x14ac:dyDescent="0.35">
      <c r="A1181" s="15">
        <v>44310</v>
      </c>
      <c r="B1181" s="16" t="s">
        <v>18</v>
      </c>
      <c r="C1181" s="16" t="s">
        <v>114</v>
      </c>
      <c r="D1181" s="16" t="s">
        <v>5</v>
      </c>
      <c r="E1181" s="16" t="s">
        <v>57</v>
      </c>
      <c r="F1181" s="16" t="s">
        <v>4</v>
      </c>
      <c r="G1181" s="16" t="s">
        <v>52</v>
      </c>
      <c r="H1181" s="16">
        <v>2</v>
      </c>
      <c r="I1181" s="16">
        <v>34</v>
      </c>
      <c r="J1181" s="16" t="s">
        <v>122</v>
      </c>
      <c r="K1181" s="16" t="s">
        <v>73</v>
      </c>
      <c r="L1181" s="16" t="s">
        <v>12</v>
      </c>
      <c r="M1181" s="16">
        <v>2</v>
      </c>
      <c r="N1181" s="16" t="s">
        <v>11</v>
      </c>
      <c r="O1181" s="17" t="s">
        <v>34</v>
      </c>
      <c r="R1181" t="str">
        <f t="shared" si="109"/>
        <v>Budaors Challenger CupGroup StageAdrian DuszakZsombor Bene</v>
      </c>
      <c r="V1181">
        <f t="shared" si="110"/>
        <v>0</v>
      </c>
      <c r="X1181">
        <f t="shared" si="111"/>
        <v>0</v>
      </c>
      <c r="Y1181">
        <f t="shared" si="108"/>
        <v>0</v>
      </c>
      <c r="AA1181">
        <f t="shared" si="112"/>
        <v>0</v>
      </c>
      <c r="AB1181">
        <f t="shared" si="113"/>
        <v>1</v>
      </c>
    </row>
    <row r="1182" spans="1:28" x14ac:dyDescent="0.35">
      <c r="A1182" s="15">
        <v>44310</v>
      </c>
      <c r="B1182" s="16" t="s">
        <v>18</v>
      </c>
      <c r="C1182" s="16" t="s">
        <v>114</v>
      </c>
      <c r="D1182" s="16" t="s">
        <v>5</v>
      </c>
      <c r="E1182" s="16" t="s">
        <v>57</v>
      </c>
      <c r="F1182" s="16" t="s">
        <v>4</v>
      </c>
      <c r="G1182" s="16" t="s">
        <v>52</v>
      </c>
      <c r="H1182" s="16">
        <v>2</v>
      </c>
      <c r="I1182" s="16">
        <v>35</v>
      </c>
      <c r="J1182" s="16" t="s">
        <v>122</v>
      </c>
      <c r="K1182" s="16" t="s">
        <v>73</v>
      </c>
      <c r="L1182" s="16" t="s">
        <v>12</v>
      </c>
      <c r="M1182" s="16">
        <v>1</v>
      </c>
      <c r="N1182" s="16" t="s">
        <v>11</v>
      </c>
      <c r="O1182" s="17" t="s">
        <v>35</v>
      </c>
      <c r="R1182" t="str">
        <f t="shared" si="109"/>
        <v>Budaors Challenger CupGroup StageAdrian DuszakZsombor Bene</v>
      </c>
      <c r="V1182">
        <f t="shared" si="110"/>
        <v>0</v>
      </c>
      <c r="X1182">
        <f t="shared" si="111"/>
        <v>0</v>
      </c>
      <c r="Y1182">
        <f t="shared" si="108"/>
        <v>1</v>
      </c>
      <c r="AA1182">
        <f t="shared" si="112"/>
        <v>0</v>
      </c>
      <c r="AB1182">
        <f t="shared" si="113"/>
        <v>0</v>
      </c>
    </row>
    <row r="1183" spans="1:28" x14ac:dyDescent="0.35">
      <c r="A1183" s="15">
        <v>44310</v>
      </c>
      <c r="B1183" s="16" t="s">
        <v>18</v>
      </c>
      <c r="C1183" s="16" t="s">
        <v>114</v>
      </c>
      <c r="D1183" s="16" t="s">
        <v>5</v>
      </c>
      <c r="E1183" s="16" t="s">
        <v>57</v>
      </c>
      <c r="F1183" s="16" t="s">
        <v>4</v>
      </c>
      <c r="G1183" s="16" t="s">
        <v>52</v>
      </c>
      <c r="H1183" s="16">
        <v>2</v>
      </c>
      <c r="I1183" s="16">
        <v>36</v>
      </c>
      <c r="J1183" s="16" t="s">
        <v>122</v>
      </c>
      <c r="K1183" s="16" t="s">
        <v>73</v>
      </c>
      <c r="L1183" s="16" t="s">
        <v>12</v>
      </c>
      <c r="M1183" s="16" t="s">
        <v>39</v>
      </c>
      <c r="N1183" s="16" t="s">
        <v>11</v>
      </c>
      <c r="O1183" s="17" t="s">
        <v>33</v>
      </c>
      <c r="R1183" t="str">
        <f t="shared" si="109"/>
        <v>Budaors Challenger CupGroup StageAdrian DuszakZsombor Bene</v>
      </c>
      <c r="V1183">
        <f t="shared" si="110"/>
        <v>0</v>
      </c>
      <c r="X1183">
        <f t="shared" si="111"/>
        <v>0</v>
      </c>
      <c r="Y1183">
        <f t="shared" si="108"/>
        <v>0</v>
      </c>
      <c r="AA1183">
        <f t="shared" si="112"/>
        <v>0</v>
      </c>
      <c r="AB1183">
        <f t="shared" si="113"/>
        <v>0</v>
      </c>
    </row>
    <row r="1184" spans="1:28" x14ac:dyDescent="0.35">
      <c r="A1184" s="15">
        <v>44310</v>
      </c>
      <c r="B1184" s="16" t="s">
        <v>18</v>
      </c>
      <c r="C1184" s="16" t="s">
        <v>114</v>
      </c>
      <c r="D1184" s="16" t="s">
        <v>5</v>
      </c>
      <c r="E1184" s="16" t="s">
        <v>57</v>
      </c>
      <c r="F1184" s="16" t="s">
        <v>4</v>
      </c>
      <c r="G1184" s="16" t="s">
        <v>52</v>
      </c>
      <c r="H1184" s="16">
        <v>2</v>
      </c>
      <c r="I1184" s="16">
        <v>37</v>
      </c>
      <c r="J1184" s="16" t="s">
        <v>122</v>
      </c>
      <c r="K1184" s="16" t="s">
        <v>73</v>
      </c>
      <c r="L1184" s="16" t="s">
        <v>12</v>
      </c>
      <c r="M1184" s="16">
        <v>2</v>
      </c>
      <c r="N1184" s="16" t="s">
        <v>12</v>
      </c>
      <c r="O1184" s="17" t="s">
        <v>33</v>
      </c>
      <c r="R1184" t="str">
        <f t="shared" si="109"/>
        <v>Budaors Challenger CupGroup StageAdrian DuszakZsombor Bene</v>
      </c>
      <c r="V1184">
        <f t="shared" si="110"/>
        <v>1</v>
      </c>
      <c r="X1184">
        <f t="shared" si="111"/>
        <v>0</v>
      </c>
      <c r="Y1184">
        <f t="shared" si="108"/>
        <v>0</v>
      </c>
      <c r="AA1184">
        <f t="shared" si="112"/>
        <v>1</v>
      </c>
      <c r="AB1184">
        <f t="shared" si="113"/>
        <v>0</v>
      </c>
    </row>
    <row r="1185" spans="1:28" x14ac:dyDescent="0.35">
      <c r="A1185" s="15">
        <v>44310</v>
      </c>
      <c r="B1185" s="16" t="s">
        <v>18</v>
      </c>
      <c r="C1185" s="16" t="s">
        <v>114</v>
      </c>
      <c r="D1185" s="16" t="s">
        <v>5</v>
      </c>
      <c r="E1185" s="16" t="s">
        <v>57</v>
      </c>
      <c r="F1185" s="16" t="s">
        <v>4</v>
      </c>
      <c r="G1185" s="16" t="s">
        <v>52</v>
      </c>
      <c r="H1185" s="16">
        <v>2</v>
      </c>
      <c r="I1185" s="16">
        <v>38</v>
      </c>
      <c r="J1185" s="16" t="s">
        <v>122</v>
      </c>
      <c r="K1185" s="16" t="s">
        <v>73</v>
      </c>
      <c r="L1185" s="16" t="s">
        <v>11</v>
      </c>
      <c r="M1185" s="16" t="s">
        <v>39</v>
      </c>
      <c r="N1185" s="16" t="s">
        <v>12</v>
      </c>
      <c r="O1185" s="17" t="s">
        <v>33</v>
      </c>
      <c r="R1185" t="str">
        <f t="shared" si="109"/>
        <v>Budaors Challenger CupGroup StageAdrian DuszakZsombor Bene</v>
      </c>
      <c r="V1185">
        <f t="shared" si="110"/>
        <v>0</v>
      </c>
      <c r="X1185">
        <f t="shared" si="111"/>
        <v>0</v>
      </c>
      <c r="Y1185">
        <f t="shared" si="108"/>
        <v>0</v>
      </c>
      <c r="AA1185">
        <f t="shared" si="112"/>
        <v>0</v>
      </c>
      <c r="AB1185">
        <f t="shared" si="113"/>
        <v>0</v>
      </c>
    </row>
    <row r="1186" spans="1:28" x14ac:dyDescent="0.35">
      <c r="A1186" s="15">
        <v>44310</v>
      </c>
      <c r="B1186" s="16" t="s">
        <v>18</v>
      </c>
      <c r="C1186" s="16" t="s">
        <v>114</v>
      </c>
      <c r="D1186" s="16" t="s">
        <v>5</v>
      </c>
      <c r="E1186" s="16" t="s">
        <v>57</v>
      </c>
      <c r="F1186" s="16" t="s">
        <v>4</v>
      </c>
      <c r="G1186" s="16" t="s">
        <v>52</v>
      </c>
      <c r="H1186" s="16">
        <v>2</v>
      </c>
      <c r="I1186" s="16">
        <v>39</v>
      </c>
      <c r="J1186" s="16" t="s">
        <v>122</v>
      </c>
      <c r="K1186" s="16" t="s">
        <v>73</v>
      </c>
      <c r="L1186" s="16" t="s">
        <v>11</v>
      </c>
      <c r="M1186" s="16">
        <v>1</v>
      </c>
      <c r="N1186" s="16" t="s">
        <v>11</v>
      </c>
      <c r="O1186" s="17" t="s">
        <v>34</v>
      </c>
      <c r="R1186" t="str">
        <f t="shared" si="109"/>
        <v>Budaors Challenger CupGroup StageAdrian DuszakZsombor Bene</v>
      </c>
      <c r="V1186">
        <f t="shared" si="110"/>
        <v>1</v>
      </c>
      <c r="X1186">
        <f t="shared" si="111"/>
        <v>1</v>
      </c>
      <c r="Y1186">
        <f t="shared" si="108"/>
        <v>0</v>
      </c>
      <c r="AA1186">
        <f t="shared" si="112"/>
        <v>0</v>
      </c>
      <c r="AB1186">
        <f t="shared" si="113"/>
        <v>0</v>
      </c>
    </row>
    <row r="1187" spans="1:28" x14ac:dyDescent="0.35">
      <c r="A1187" s="15">
        <v>44310</v>
      </c>
      <c r="B1187" s="16" t="s">
        <v>18</v>
      </c>
      <c r="C1187" s="16" t="s">
        <v>114</v>
      </c>
      <c r="D1187" s="16" t="s">
        <v>5</v>
      </c>
      <c r="E1187" s="16" t="s">
        <v>57</v>
      </c>
      <c r="F1187" s="16" t="s">
        <v>4</v>
      </c>
      <c r="G1187" s="16" t="s">
        <v>52</v>
      </c>
      <c r="H1187" s="16">
        <v>2</v>
      </c>
      <c r="I1187" s="16">
        <v>40</v>
      </c>
      <c r="J1187" s="16" t="s">
        <v>122</v>
      </c>
      <c r="K1187" s="16" t="s">
        <v>73</v>
      </c>
      <c r="L1187" s="16" t="s">
        <v>11</v>
      </c>
      <c r="M1187" s="16">
        <v>2</v>
      </c>
      <c r="N1187" s="16" t="s">
        <v>12</v>
      </c>
      <c r="O1187" s="17" t="s">
        <v>33</v>
      </c>
      <c r="R1187" t="str">
        <f t="shared" si="109"/>
        <v>Budaors Challenger CupGroup StageAdrian DuszakZsombor Bene</v>
      </c>
      <c r="V1187">
        <f t="shared" si="110"/>
        <v>0</v>
      </c>
      <c r="X1187">
        <f t="shared" si="111"/>
        <v>0</v>
      </c>
      <c r="Y1187">
        <f t="shared" si="108"/>
        <v>0</v>
      </c>
      <c r="AA1187">
        <f t="shared" si="112"/>
        <v>0</v>
      </c>
      <c r="AB1187">
        <f t="shared" si="113"/>
        <v>1</v>
      </c>
    </row>
    <row r="1188" spans="1:28" x14ac:dyDescent="0.35">
      <c r="A1188" s="15">
        <v>44310</v>
      </c>
      <c r="B1188" s="16" t="s">
        <v>18</v>
      </c>
      <c r="C1188" s="16" t="s">
        <v>114</v>
      </c>
      <c r="D1188" s="16" t="s">
        <v>5</v>
      </c>
      <c r="E1188" s="16" t="s">
        <v>57</v>
      </c>
      <c r="F1188" s="16" t="s">
        <v>4</v>
      </c>
      <c r="G1188" s="16" t="s">
        <v>52</v>
      </c>
      <c r="H1188" s="16">
        <v>2</v>
      </c>
      <c r="I1188" s="16">
        <v>41</v>
      </c>
      <c r="J1188" s="16" t="s">
        <v>122</v>
      </c>
      <c r="K1188" s="16" t="s">
        <v>73</v>
      </c>
      <c r="L1188" s="16" t="s">
        <v>11</v>
      </c>
      <c r="M1188" s="16">
        <v>1</v>
      </c>
      <c r="N1188" s="16" t="s">
        <v>11</v>
      </c>
      <c r="O1188" s="17" t="s">
        <v>34</v>
      </c>
      <c r="R1188" t="str">
        <f t="shared" si="109"/>
        <v>Budaors Challenger CupGroup StageAdrian DuszakZsombor Bene</v>
      </c>
      <c r="V1188">
        <f t="shared" si="110"/>
        <v>1</v>
      </c>
      <c r="X1188">
        <f t="shared" si="111"/>
        <v>1</v>
      </c>
      <c r="Y1188">
        <f t="shared" si="108"/>
        <v>0</v>
      </c>
      <c r="AA1188">
        <f t="shared" si="112"/>
        <v>0</v>
      </c>
      <c r="AB1188">
        <f t="shared" si="113"/>
        <v>0</v>
      </c>
    </row>
    <row r="1189" spans="1:28" x14ac:dyDescent="0.35">
      <c r="A1189" s="15">
        <v>44310</v>
      </c>
      <c r="B1189" s="16" t="s">
        <v>18</v>
      </c>
      <c r="C1189" s="16" t="s">
        <v>114</v>
      </c>
      <c r="D1189" s="16" t="s">
        <v>5</v>
      </c>
      <c r="E1189" s="16" t="s">
        <v>57</v>
      </c>
      <c r="F1189" s="16" t="s">
        <v>4</v>
      </c>
      <c r="G1189" s="16" t="s">
        <v>52</v>
      </c>
      <c r="H1189" s="16">
        <v>2</v>
      </c>
      <c r="I1189" s="16">
        <v>42</v>
      </c>
      <c r="J1189" s="16" t="s">
        <v>122</v>
      </c>
      <c r="K1189" s="16" t="s">
        <v>73</v>
      </c>
      <c r="L1189" s="16" t="s">
        <v>12</v>
      </c>
      <c r="M1189" s="16" t="s">
        <v>39</v>
      </c>
      <c r="N1189" s="16" t="s">
        <v>11</v>
      </c>
      <c r="O1189" s="17" t="s">
        <v>33</v>
      </c>
      <c r="R1189" t="str">
        <f t="shared" si="109"/>
        <v>Budaors Challenger CupGroup StageAdrian DuszakZsombor Bene</v>
      </c>
      <c r="V1189">
        <f t="shared" si="110"/>
        <v>0</v>
      </c>
      <c r="X1189">
        <f t="shared" si="111"/>
        <v>0</v>
      </c>
      <c r="Y1189">
        <f t="shared" si="108"/>
        <v>0</v>
      </c>
      <c r="AA1189">
        <f t="shared" si="112"/>
        <v>0</v>
      </c>
      <c r="AB1189">
        <f t="shared" si="113"/>
        <v>0</v>
      </c>
    </row>
    <row r="1190" spans="1:28" x14ac:dyDescent="0.35">
      <c r="A1190" s="15">
        <v>44310</v>
      </c>
      <c r="B1190" s="16" t="s">
        <v>18</v>
      </c>
      <c r="C1190" s="16" t="s">
        <v>114</v>
      </c>
      <c r="D1190" s="16" t="s">
        <v>5</v>
      </c>
      <c r="E1190" s="16" t="s">
        <v>57</v>
      </c>
      <c r="F1190" s="16" t="s">
        <v>4</v>
      </c>
      <c r="G1190" s="16" t="s">
        <v>52</v>
      </c>
      <c r="H1190" s="16">
        <v>2</v>
      </c>
      <c r="I1190" s="16">
        <v>43</v>
      </c>
      <c r="J1190" s="16" t="s">
        <v>122</v>
      </c>
      <c r="K1190" s="16" t="s">
        <v>73</v>
      </c>
      <c r="L1190" s="16" t="s">
        <v>12</v>
      </c>
      <c r="M1190" s="16">
        <v>1</v>
      </c>
      <c r="N1190" s="16" t="s">
        <v>11</v>
      </c>
      <c r="O1190" s="17" t="s">
        <v>35</v>
      </c>
      <c r="R1190" t="str">
        <f t="shared" si="109"/>
        <v>Budaors Challenger CupGroup StageAdrian DuszakZsombor Bene</v>
      </c>
      <c r="V1190">
        <f t="shared" si="110"/>
        <v>0</v>
      </c>
      <c r="X1190">
        <f t="shared" si="111"/>
        <v>0</v>
      </c>
      <c r="Y1190">
        <f t="shared" si="108"/>
        <v>1</v>
      </c>
      <c r="AA1190">
        <f t="shared" si="112"/>
        <v>0</v>
      </c>
      <c r="AB1190">
        <f t="shared" si="113"/>
        <v>0</v>
      </c>
    </row>
    <row r="1191" spans="1:28" x14ac:dyDescent="0.35">
      <c r="A1191" s="15">
        <v>44310</v>
      </c>
      <c r="B1191" s="16" t="s">
        <v>18</v>
      </c>
      <c r="C1191" s="16" t="s">
        <v>114</v>
      </c>
      <c r="D1191" s="16" t="s">
        <v>5</v>
      </c>
      <c r="E1191" s="16" t="s">
        <v>57</v>
      </c>
      <c r="F1191" s="16" t="s">
        <v>4</v>
      </c>
      <c r="G1191" s="16" t="s">
        <v>52</v>
      </c>
      <c r="H1191" s="16">
        <v>1</v>
      </c>
      <c r="I1191" s="16">
        <v>1</v>
      </c>
      <c r="J1191" s="16" t="s">
        <v>85</v>
      </c>
      <c r="K1191" s="16" t="s">
        <v>81</v>
      </c>
      <c r="L1191" s="16" t="s">
        <v>11</v>
      </c>
      <c r="M1191" s="16">
        <v>1</v>
      </c>
      <c r="N1191" s="16" t="s">
        <v>11</v>
      </c>
      <c r="O1191" s="17" t="s">
        <v>33</v>
      </c>
      <c r="R1191" t="str">
        <f t="shared" si="109"/>
        <v>Budaors Challenger CupGroup StageBalazs KatzMatyas Odnoga</v>
      </c>
      <c r="V1191">
        <f t="shared" si="110"/>
        <v>1</v>
      </c>
      <c r="X1191">
        <f t="shared" si="111"/>
        <v>1</v>
      </c>
      <c r="Y1191">
        <f t="shared" si="108"/>
        <v>0</v>
      </c>
      <c r="AA1191">
        <f t="shared" si="112"/>
        <v>0</v>
      </c>
      <c r="AB1191">
        <f t="shared" si="113"/>
        <v>0</v>
      </c>
    </row>
    <row r="1192" spans="1:28" x14ac:dyDescent="0.35">
      <c r="A1192" s="15">
        <v>44310</v>
      </c>
      <c r="B1192" s="16" t="s">
        <v>18</v>
      </c>
      <c r="C1192" s="16" t="s">
        <v>114</v>
      </c>
      <c r="D1192" s="16" t="s">
        <v>5</v>
      </c>
      <c r="E1192" s="16" t="s">
        <v>57</v>
      </c>
      <c r="F1192" s="16" t="s">
        <v>4</v>
      </c>
      <c r="G1192" s="16" t="s">
        <v>52</v>
      </c>
      <c r="H1192" s="16">
        <v>1</v>
      </c>
      <c r="I1192" s="16">
        <v>2</v>
      </c>
      <c r="J1192" s="16" t="s">
        <v>85</v>
      </c>
      <c r="K1192" s="16" t="s">
        <v>81</v>
      </c>
      <c r="L1192" s="16" t="s">
        <v>11</v>
      </c>
      <c r="M1192" s="16">
        <v>1</v>
      </c>
      <c r="N1192" s="16" t="s">
        <v>12</v>
      </c>
      <c r="O1192" s="17" t="s">
        <v>35</v>
      </c>
      <c r="R1192" t="str">
        <f t="shared" si="109"/>
        <v>Budaors Challenger CupGroup StageBalazs KatzMatyas Odnoga</v>
      </c>
      <c r="V1192">
        <f t="shared" si="110"/>
        <v>0</v>
      </c>
      <c r="X1192">
        <f t="shared" si="111"/>
        <v>0</v>
      </c>
      <c r="Y1192">
        <f t="shared" si="108"/>
        <v>1</v>
      </c>
      <c r="AA1192">
        <f t="shared" si="112"/>
        <v>0</v>
      </c>
      <c r="AB1192">
        <f t="shared" si="113"/>
        <v>0</v>
      </c>
    </row>
    <row r="1193" spans="1:28" x14ac:dyDescent="0.35">
      <c r="A1193" s="15">
        <v>44310</v>
      </c>
      <c r="B1193" s="16" t="s">
        <v>18</v>
      </c>
      <c r="C1193" s="16" t="s">
        <v>114</v>
      </c>
      <c r="D1193" s="16" t="s">
        <v>5</v>
      </c>
      <c r="E1193" s="16" t="s">
        <v>57</v>
      </c>
      <c r="F1193" s="16" t="s">
        <v>4</v>
      </c>
      <c r="G1193" s="16" t="s">
        <v>52</v>
      </c>
      <c r="H1193" s="16">
        <v>1</v>
      </c>
      <c r="I1193" s="16">
        <v>3</v>
      </c>
      <c r="J1193" s="16" t="s">
        <v>85</v>
      </c>
      <c r="K1193" s="16" t="s">
        <v>81</v>
      </c>
      <c r="L1193" s="16" t="s">
        <v>11</v>
      </c>
      <c r="M1193" s="16">
        <v>1</v>
      </c>
      <c r="N1193" s="16" t="s">
        <v>12</v>
      </c>
      <c r="O1193" s="17" t="s">
        <v>35</v>
      </c>
      <c r="R1193" t="str">
        <f t="shared" si="109"/>
        <v>Budaors Challenger CupGroup StageBalazs KatzMatyas Odnoga</v>
      </c>
      <c r="V1193">
        <f t="shared" si="110"/>
        <v>0</v>
      </c>
      <c r="X1193">
        <f t="shared" si="111"/>
        <v>0</v>
      </c>
      <c r="Y1193">
        <f t="shared" si="108"/>
        <v>1</v>
      </c>
      <c r="AA1193">
        <f t="shared" si="112"/>
        <v>0</v>
      </c>
      <c r="AB1193">
        <f t="shared" si="113"/>
        <v>0</v>
      </c>
    </row>
    <row r="1194" spans="1:28" x14ac:dyDescent="0.35">
      <c r="A1194" s="15">
        <v>44310</v>
      </c>
      <c r="B1194" s="16" t="s">
        <v>18</v>
      </c>
      <c r="C1194" s="16" t="s">
        <v>114</v>
      </c>
      <c r="D1194" s="16" t="s">
        <v>5</v>
      </c>
      <c r="E1194" s="16" t="s">
        <v>57</v>
      </c>
      <c r="F1194" s="16" t="s">
        <v>4</v>
      </c>
      <c r="G1194" s="16" t="s">
        <v>52</v>
      </c>
      <c r="H1194" s="16">
        <v>1</v>
      </c>
      <c r="I1194" s="16">
        <v>4</v>
      </c>
      <c r="J1194" s="16" t="s">
        <v>85</v>
      </c>
      <c r="K1194" s="16" t="s">
        <v>81</v>
      </c>
      <c r="L1194" s="16" t="s">
        <v>11</v>
      </c>
      <c r="M1194" s="16">
        <v>1</v>
      </c>
      <c r="N1194" s="16" t="s">
        <v>11</v>
      </c>
      <c r="O1194" s="17" t="s">
        <v>34</v>
      </c>
      <c r="R1194" t="str">
        <f t="shared" si="109"/>
        <v>Budaors Challenger CupGroup StageBalazs KatzMatyas Odnoga</v>
      </c>
      <c r="V1194">
        <f t="shared" si="110"/>
        <v>1</v>
      </c>
      <c r="X1194">
        <f t="shared" si="111"/>
        <v>1</v>
      </c>
      <c r="Y1194">
        <f t="shared" si="108"/>
        <v>0</v>
      </c>
      <c r="AA1194">
        <f t="shared" si="112"/>
        <v>0</v>
      </c>
      <c r="AB1194">
        <f t="shared" si="113"/>
        <v>0</v>
      </c>
    </row>
    <row r="1195" spans="1:28" x14ac:dyDescent="0.35">
      <c r="A1195" s="15">
        <v>44310</v>
      </c>
      <c r="B1195" s="16" t="s">
        <v>18</v>
      </c>
      <c r="C1195" s="16" t="s">
        <v>114</v>
      </c>
      <c r="D1195" s="16" t="s">
        <v>5</v>
      </c>
      <c r="E1195" s="16" t="s">
        <v>57</v>
      </c>
      <c r="F1195" s="16" t="s">
        <v>4</v>
      </c>
      <c r="G1195" s="16" t="s">
        <v>52</v>
      </c>
      <c r="H1195" s="16">
        <v>1</v>
      </c>
      <c r="I1195" s="16">
        <v>5</v>
      </c>
      <c r="J1195" s="16" t="s">
        <v>85</v>
      </c>
      <c r="K1195" s="16" t="s">
        <v>81</v>
      </c>
      <c r="L1195" s="16" t="s">
        <v>12</v>
      </c>
      <c r="M1195" s="16" t="s">
        <v>39</v>
      </c>
      <c r="N1195" s="16" t="s">
        <v>11</v>
      </c>
      <c r="O1195" s="17" t="s">
        <v>33</v>
      </c>
      <c r="R1195" t="str">
        <f t="shared" si="109"/>
        <v>Budaors Challenger CupGroup StageBalazs KatzMatyas Odnoga</v>
      </c>
      <c r="V1195">
        <f t="shared" si="110"/>
        <v>0</v>
      </c>
      <c r="X1195">
        <f t="shared" si="111"/>
        <v>0</v>
      </c>
      <c r="Y1195">
        <f t="shared" si="108"/>
        <v>0</v>
      </c>
      <c r="AA1195">
        <f t="shared" si="112"/>
        <v>0</v>
      </c>
      <c r="AB1195">
        <f t="shared" si="113"/>
        <v>0</v>
      </c>
    </row>
    <row r="1196" spans="1:28" x14ac:dyDescent="0.35">
      <c r="A1196" s="15">
        <v>44310</v>
      </c>
      <c r="B1196" s="16" t="s">
        <v>18</v>
      </c>
      <c r="C1196" s="16" t="s">
        <v>114</v>
      </c>
      <c r="D1196" s="16" t="s">
        <v>5</v>
      </c>
      <c r="E1196" s="16" t="s">
        <v>57</v>
      </c>
      <c r="F1196" s="16" t="s">
        <v>4</v>
      </c>
      <c r="G1196" s="16" t="s">
        <v>52</v>
      </c>
      <c r="H1196" s="16">
        <v>1</v>
      </c>
      <c r="I1196" s="16">
        <v>6</v>
      </c>
      <c r="J1196" s="16" t="s">
        <v>85</v>
      </c>
      <c r="K1196" s="16" t="s">
        <v>81</v>
      </c>
      <c r="L1196" s="16" t="s">
        <v>12</v>
      </c>
      <c r="M1196" s="16">
        <v>1</v>
      </c>
      <c r="N1196" s="16" t="s">
        <v>11</v>
      </c>
      <c r="O1196" s="17" t="s">
        <v>33</v>
      </c>
      <c r="R1196" t="str">
        <f t="shared" si="109"/>
        <v>Budaors Challenger CupGroup StageBalazs KatzMatyas Odnoga</v>
      </c>
      <c r="V1196">
        <f t="shared" si="110"/>
        <v>0</v>
      </c>
      <c r="X1196">
        <f t="shared" si="111"/>
        <v>0</v>
      </c>
      <c r="Y1196">
        <f t="shared" si="108"/>
        <v>1</v>
      </c>
      <c r="AA1196">
        <f t="shared" si="112"/>
        <v>0</v>
      </c>
      <c r="AB1196">
        <f t="shared" si="113"/>
        <v>0</v>
      </c>
    </row>
    <row r="1197" spans="1:28" x14ac:dyDescent="0.35">
      <c r="A1197" s="15">
        <v>44310</v>
      </c>
      <c r="B1197" s="16" t="s">
        <v>18</v>
      </c>
      <c r="C1197" s="16" t="s">
        <v>114</v>
      </c>
      <c r="D1197" s="16" t="s">
        <v>5</v>
      </c>
      <c r="E1197" s="16" t="s">
        <v>57</v>
      </c>
      <c r="F1197" s="16" t="s">
        <v>4</v>
      </c>
      <c r="G1197" s="16" t="s">
        <v>52</v>
      </c>
      <c r="H1197" s="16">
        <v>1</v>
      </c>
      <c r="I1197" s="16">
        <v>7</v>
      </c>
      <c r="J1197" s="16" t="s">
        <v>85</v>
      </c>
      <c r="K1197" s="16" t="s">
        <v>81</v>
      </c>
      <c r="L1197" s="16" t="s">
        <v>12</v>
      </c>
      <c r="M1197" s="16">
        <v>1</v>
      </c>
      <c r="N1197" s="16" t="s">
        <v>12</v>
      </c>
      <c r="O1197" s="17" t="s">
        <v>35</v>
      </c>
      <c r="R1197" t="str">
        <f t="shared" si="109"/>
        <v>Budaors Challenger CupGroup StageBalazs KatzMatyas Odnoga</v>
      </c>
      <c r="V1197">
        <f t="shared" si="110"/>
        <v>1</v>
      </c>
      <c r="X1197">
        <f t="shared" si="111"/>
        <v>1</v>
      </c>
      <c r="Y1197">
        <f t="shared" si="108"/>
        <v>0</v>
      </c>
      <c r="AA1197">
        <f t="shared" si="112"/>
        <v>0</v>
      </c>
      <c r="AB1197">
        <f t="shared" si="113"/>
        <v>0</v>
      </c>
    </row>
    <row r="1198" spans="1:28" x14ac:dyDescent="0.35">
      <c r="A1198" s="15">
        <v>44310</v>
      </c>
      <c r="B1198" s="16" t="s">
        <v>18</v>
      </c>
      <c r="C1198" s="16" t="s">
        <v>114</v>
      </c>
      <c r="D1198" s="16" t="s">
        <v>5</v>
      </c>
      <c r="E1198" s="16" t="s">
        <v>57</v>
      </c>
      <c r="F1198" s="16" t="s">
        <v>4</v>
      </c>
      <c r="G1198" s="16" t="s">
        <v>52</v>
      </c>
      <c r="H1198" s="16">
        <v>1</v>
      </c>
      <c r="I1198" s="16">
        <v>8</v>
      </c>
      <c r="J1198" s="16" t="s">
        <v>85</v>
      </c>
      <c r="K1198" s="16" t="s">
        <v>81</v>
      </c>
      <c r="L1198" s="16" t="s">
        <v>12</v>
      </c>
      <c r="M1198" s="16">
        <v>2</v>
      </c>
      <c r="N1198" s="16" t="s">
        <v>11</v>
      </c>
      <c r="O1198" s="17" t="s">
        <v>34</v>
      </c>
      <c r="R1198" t="str">
        <f t="shared" si="109"/>
        <v>Budaors Challenger CupGroup StageBalazs KatzMatyas Odnoga</v>
      </c>
      <c r="V1198">
        <f t="shared" si="110"/>
        <v>0</v>
      </c>
      <c r="X1198">
        <f t="shared" si="111"/>
        <v>0</v>
      </c>
      <c r="Y1198">
        <f t="shared" si="108"/>
        <v>0</v>
      </c>
      <c r="AA1198">
        <f t="shared" si="112"/>
        <v>0</v>
      </c>
      <c r="AB1198">
        <f t="shared" si="113"/>
        <v>1</v>
      </c>
    </row>
    <row r="1199" spans="1:28" x14ac:dyDescent="0.35">
      <c r="A1199" s="15">
        <v>44310</v>
      </c>
      <c r="B1199" s="16" t="s">
        <v>18</v>
      </c>
      <c r="C1199" s="16" t="s">
        <v>114</v>
      </c>
      <c r="D1199" s="16" t="s">
        <v>5</v>
      </c>
      <c r="E1199" s="16" t="s">
        <v>57</v>
      </c>
      <c r="F1199" s="16" t="s">
        <v>4</v>
      </c>
      <c r="G1199" s="16" t="s">
        <v>52</v>
      </c>
      <c r="H1199" s="16">
        <v>1</v>
      </c>
      <c r="I1199" s="16">
        <v>9</v>
      </c>
      <c r="J1199" s="16" t="s">
        <v>85</v>
      </c>
      <c r="K1199" s="16" t="s">
        <v>81</v>
      </c>
      <c r="L1199" s="16" t="s">
        <v>11</v>
      </c>
      <c r="M1199" s="16">
        <v>1</v>
      </c>
      <c r="N1199" s="16" t="s">
        <v>11</v>
      </c>
      <c r="O1199" s="17" t="s">
        <v>33</v>
      </c>
      <c r="R1199" t="str">
        <f t="shared" si="109"/>
        <v>Budaors Challenger CupGroup StageBalazs KatzMatyas Odnoga</v>
      </c>
      <c r="V1199">
        <f t="shared" si="110"/>
        <v>1</v>
      </c>
      <c r="X1199">
        <f t="shared" si="111"/>
        <v>1</v>
      </c>
      <c r="Y1199">
        <f t="shared" si="108"/>
        <v>0</v>
      </c>
      <c r="AA1199">
        <f t="shared" si="112"/>
        <v>0</v>
      </c>
      <c r="AB1199">
        <f t="shared" si="113"/>
        <v>0</v>
      </c>
    </row>
    <row r="1200" spans="1:28" x14ac:dyDescent="0.35">
      <c r="A1200" s="15">
        <v>44310</v>
      </c>
      <c r="B1200" s="16" t="s">
        <v>18</v>
      </c>
      <c r="C1200" s="16" t="s">
        <v>114</v>
      </c>
      <c r="D1200" s="16" t="s">
        <v>5</v>
      </c>
      <c r="E1200" s="16" t="s">
        <v>57</v>
      </c>
      <c r="F1200" s="16" t="s">
        <v>4</v>
      </c>
      <c r="G1200" s="16" t="s">
        <v>52</v>
      </c>
      <c r="H1200" s="16">
        <v>1</v>
      </c>
      <c r="I1200" s="16">
        <v>10</v>
      </c>
      <c r="J1200" s="16" t="s">
        <v>85</v>
      </c>
      <c r="K1200" s="16" t="s">
        <v>81</v>
      </c>
      <c r="L1200" s="16" t="s">
        <v>11</v>
      </c>
      <c r="M1200" s="16">
        <v>1</v>
      </c>
      <c r="N1200" s="16" t="s">
        <v>12</v>
      </c>
      <c r="O1200" s="17" t="s">
        <v>34</v>
      </c>
      <c r="R1200" t="str">
        <f t="shared" si="109"/>
        <v>Budaors Challenger CupGroup StageBalazs KatzMatyas Odnoga</v>
      </c>
      <c r="V1200">
        <f t="shared" si="110"/>
        <v>0</v>
      </c>
      <c r="X1200">
        <f t="shared" si="111"/>
        <v>0</v>
      </c>
      <c r="Y1200">
        <f t="shared" si="108"/>
        <v>1</v>
      </c>
      <c r="AA1200">
        <f t="shared" si="112"/>
        <v>0</v>
      </c>
      <c r="AB1200">
        <f t="shared" si="113"/>
        <v>0</v>
      </c>
    </row>
    <row r="1201" spans="1:28" x14ac:dyDescent="0.35">
      <c r="A1201" s="15">
        <v>44310</v>
      </c>
      <c r="B1201" s="16" t="s">
        <v>18</v>
      </c>
      <c r="C1201" s="16" t="s">
        <v>114</v>
      </c>
      <c r="D1201" s="16" t="s">
        <v>5</v>
      </c>
      <c r="E1201" s="16" t="s">
        <v>57</v>
      </c>
      <c r="F1201" s="16" t="s">
        <v>4</v>
      </c>
      <c r="G1201" s="16" t="s">
        <v>52</v>
      </c>
      <c r="H1201" s="16">
        <v>1</v>
      </c>
      <c r="I1201" s="16">
        <v>11</v>
      </c>
      <c r="J1201" s="16" t="s">
        <v>85</v>
      </c>
      <c r="K1201" s="16" t="s">
        <v>81</v>
      </c>
      <c r="L1201" s="16" t="s">
        <v>11</v>
      </c>
      <c r="M1201" s="16">
        <v>1</v>
      </c>
      <c r="N1201" s="16" t="s">
        <v>11</v>
      </c>
      <c r="O1201" s="17" t="s">
        <v>35</v>
      </c>
      <c r="R1201" t="str">
        <f t="shared" si="109"/>
        <v>Budaors Challenger CupGroup StageBalazs KatzMatyas Odnoga</v>
      </c>
      <c r="V1201">
        <f t="shared" si="110"/>
        <v>1</v>
      </c>
      <c r="X1201">
        <f t="shared" si="111"/>
        <v>1</v>
      </c>
      <c r="Y1201">
        <f t="shared" si="108"/>
        <v>0</v>
      </c>
      <c r="AA1201">
        <f t="shared" si="112"/>
        <v>0</v>
      </c>
      <c r="AB1201">
        <f t="shared" si="113"/>
        <v>0</v>
      </c>
    </row>
    <row r="1202" spans="1:28" x14ac:dyDescent="0.35">
      <c r="A1202" s="15">
        <v>44310</v>
      </c>
      <c r="B1202" s="16" t="s">
        <v>18</v>
      </c>
      <c r="C1202" s="16" t="s">
        <v>114</v>
      </c>
      <c r="D1202" s="16" t="s">
        <v>5</v>
      </c>
      <c r="E1202" s="16" t="s">
        <v>57</v>
      </c>
      <c r="F1202" s="16" t="s">
        <v>4</v>
      </c>
      <c r="G1202" s="16" t="s">
        <v>52</v>
      </c>
      <c r="H1202" s="16">
        <v>1</v>
      </c>
      <c r="I1202" s="16">
        <v>12</v>
      </c>
      <c r="J1202" s="16" t="s">
        <v>85</v>
      </c>
      <c r="K1202" s="16" t="s">
        <v>81</v>
      </c>
      <c r="L1202" s="16" t="s">
        <v>11</v>
      </c>
      <c r="M1202" s="16">
        <v>1</v>
      </c>
      <c r="N1202" s="16" t="s">
        <v>12</v>
      </c>
      <c r="O1202" s="17" t="s">
        <v>34</v>
      </c>
      <c r="R1202" t="str">
        <f t="shared" si="109"/>
        <v>Budaors Challenger CupGroup StageBalazs KatzMatyas Odnoga</v>
      </c>
      <c r="V1202">
        <f t="shared" si="110"/>
        <v>0</v>
      </c>
      <c r="X1202">
        <f t="shared" si="111"/>
        <v>0</v>
      </c>
      <c r="Y1202">
        <f t="shared" si="108"/>
        <v>1</v>
      </c>
      <c r="AA1202">
        <f t="shared" si="112"/>
        <v>0</v>
      </c>
      <c r="AB1202">
        <f t="shared" si="113"/>
        <v>0</v>
      </c>
    </row>
    <row r="1203" spans="1:28" x14ac:dyDescent="0.35">
      <c r="A1203" s="15">
        <v>44310</v>
      </c>
      <c r="B1203" s="16" t="s">
        <v>18</v>
      </c>
      <c r="C1203" s="16" t="s">
        <v>114</v>
      </c>
      <c r="D1203" s="16" t="s">
        <v>5</v>
      </c>
      <c r="E1203" s="16" t="s">
        <v>57</v>
      </c>
      <c r="F1203" s="16" t="s">
        <v>4</v>
      </c>
      <c r="G1203" s="16" t="s">
        <v>52</v>
      </c>
      <c r="H1203" s="16">
        <v>1</v>
      </c>
      <c r="I1203" s="16">
        <v>13</v>
      </c>
      <c r="J1203" s="16" t="s">
        <v>85</v>
      </c>
      <c r="K1203" s="16" t="s">
        <v>81</v>
      </c>
      <c r="L1203" s="16" t="s">
        <v>12</v>
      </c>
      <c r="M1203" s="16">
        <v>2</v>
      </c>
      <c r="N1203" s="16" t="s">
        <v>12</v>
      </c>
      <c r="O1203" s="17" t="s">
        <v>34</v>
      </c>
      <c r="R1203" t="str">
        <f t="shared" si="109"/>
        <v>Budaors Challenger CupGroup StageBalazs KatzMatyas Odnoga</v>
      </c>
      <c r="V1203">
        <f t="shared" si="110"/>
        <v>1</v>
      </c>
      <c r="X1203">
        <f t="shared" si="111"/>
        <v>0</v>
      </c>
      <c r="Y1203">
        <f t="shared" si="108"/>
        <v>0</v>
      </c>
      <c r="AA1203">
        <f t="shared" si="112"/>
        <v>1</v>
      </c>
      <c r="AB1203">
        <f t="shared" si="113"/>
        <v>0</v>
      </c>
    </row>
    <row r="1204" spans="1:28" x14ac:dyDescent="0.35">
      <c r="A1204" s="15">
        <v>44310</v>
      </c>
      <c r="B1204" s="16" t="s">
        <v>18</v>
      </c>
      <c r="C1204" s="16" t="s">
        <v>114</v>
      </c>
      <c r="D1204" s="16" t="s">
        <v>5</v>
      </c>
      <c r="E1204" s="16" t="s">
        <v>57</v>
      </c>
      <c r="F1204" s="16" t="s">
        <v>4</v>
      </c>
      <c r="G1204" s="16" t="s">
        <v>52</v>
      </c>
      <c r="H1204" s="16">
        <v>1</v>
      </c>
      <c r="I1204" s="16">
        <v>14</v>
      </c>
      <c r="J1204" s="16" t="s">
        <v>85</v>
      </c>
      <c r="K1204" s="16" t="s">
        <v>81</v>
      </c>
      <c r="L1204" s="16" t="s">
        <v>12</v>
      </c>
      <c r="M1204" s="16">
        <v>1</v>
      </c>
      <c r="N1204" s="16" t="s">
        <v>40</v>
      </c>
      <c r="O1204" s="17" t="s">
        <v>40</v>
      </c>
      <c r="R1204" t="str">
        <f t="shared" si="109"/>
        <v>Budaors Challenger CupGroup StageBalazs KatzMatyas Odnoga</v>
      </c>
      <c r="V1204">
        <f t="shared" si="110"/>
        <v>0</v>
      </c>
      <c r="X1204">
        <f t="shared" si="111"/>
        <v>0</v>
      </c>
      <c r="Y1204">
        <f t="shared" si="108"/>
        <v>0</v>
      </c>
      <c r="AA1204">
        <f t="shared" si="112"/>
        <v>0</v>
      </c>
      <c r="AB1204">
        <f t="shared" si="113"/>
        <v>0</v>
      </c>
    </row>
    <row r="1205" spans="1:28" x14ac:dyDescent="0.35">
      <c r="A1205" s="15">
        <v>44310</v>
      </c>
      <c r="B1205" s="16" t="s">
        <v>18</v>
      </c>
      <c r="C1205" s="16" t="s">
        <v>114</v>
      </c>
      <c r="D1205" s="16" t="s">
        <v>5</v>
      </c>
      <c r="E1205" s="16" t="s">
        <v>57</v>
      </c>
      <c r="F1205" s="16" t="s">
        <v>4</v>
      </c>
      <c r="G1205" s="16" t="s">
        <v>52</v>
      </c>
      <c r="H1205" s="16">
        <v>1</v>
      </c>
      <c r="I1205" s="16">
        <v>15</v>
      </c>
      <c r="J1205" s="16" t="s">
        <v>85</v>
      </c>
      <c r="K1205" s="16" t="s">
        <v>81</v>
      </c>
      <c r="L1205" s="16" t="s">
        <v>12</v>
      </c>
      <c r="M1205" s="16">
        <v>1</v>
      </c>
      <c r="N1205" s="16" t="s">
        <v>12</v>
      </c>
      <c r="O1205" s="17" t="s">
        <v>33</v>
      </c>
      <c r="R1205" t="str">
        <f t="shared" si="109"/>
        <v>Budaors Challenger CupGroup StageBalazs KatzMatyas Odnoga</v>
      </c>
      <c r="V1205">
        <f t="shared" si="110"/>
        <v>1</v>
      </c>
      <c r="X1205">
        <f t="shared" si="111"/>
        <v>1</v>
      </c>
      <c r="Y1205">
        <f t="shared" si="108"/>
        <v>0</v>
      </c>
      <c r="AA1205">
        <f t="shared" si="112"/>
        <v>0</v>
      </c>
      <c r="AB1205">
        <f t="shared" si="113"/>
        <v>0</v>
      </c>
    </row>
    <row r="1206" spans="1:28" x14ac:dyDescent="0.35">
      <c r="A1206" s="15">
        <v>44310</v>
      </c>
      <c r="B1206" s="16" t="s">
        <v>18</v>
      </c>
      <c r="C1206" s="16" t="s">
        <v>114</v>
      </c>
      <c r="D1206" s="16" t="s">
        <v>5</v>
      </c>
      <c r="E1206" s="16" t="s">
        <v>57</v>
      </c>
      <c r="F1206" s="16" t="s">
        <v>4</v>
      </c>
      <c r="G1206" s="16" t="s">
        <v>52</v>
      </c>
      <c r="H1206" s="16">
        <v>1</v>
      </c>
      <c r="I1206" s="16">
        <v>16</v>
      </c>
      <c r="J1206" s="16" t="s">
        <v>85</v>
      </c>
      <c r="K1206" s="16" t="s">
        <v>81</v>
      </c>
      <c r="L1206" s="16" t="s">
        <v>12</v>
      </c>
      <c r="M1206" s="16" t="s">
        <v>39</v>
      </c>
      <c r="N1206" s="16" t="s">
        <v>11</v>
      </c>
      <c r="O1206" s="17" t="s">
        <v>33</v>
      </c>
      <c r="R1206" t="str">
        <f t="shared" si="109"/>
        <v>Budaors Challenger CupGroup StageBalazs KatzMatyas Odnoga</v>
      </c>
      <c r="V1206">
        <f t="shared" si="110"/>
        <v>0</v>
      </c>
      <c r="X1206">
        <f t="shared" si="111"/>
        <v>0</v>
      </c>
      <c r="Y1206">
        <f t="shared" si="108"/>
        <v>0</v>
      </c>
      <c r="AA1206">
        <f t="shared" si="112"/>
        <v>0</v>
      </c>
      <c r="AB1206">
        <f t="shared" si="113"/>
        <v>0</v>
      </c>
    </row>
    <row r="1207" spans="1:28" x14ac:dyDescent="0.35">
      <c r="A1207" s="15">
        <v>44310</v>
      </c>
      <c r="B1207" s="16" t="s">
        <v>18</v>
      </c>
      <c r="C1207" s="16" t="s">
        <v>114</v>
      </c>
      <c r="D1207" s="16" t="s">
        <v>5</v>
      </c>
      <c r="E1207" s="16" t="s">
        <v>57</v>
      </c>
      <c r="F1207" s="16" t="s">
        <v>4</v>
      </c>
      <c r="G1207" s="16" t="s">
        <v>52</v>
      </c>
      <c r="H1207" s="16">
        <v>1</v>
      </c>
      <c r="I1207" s="16">
        <v>17</v>
      </c>
      <c r="J1207" s="16" t="s">
        <v>85</v>
      </c>
      <c r="K1207" s="16" t="s">
        <v>81</v>
      </c>
      <c r="L1207" s="16" t="s">
        <v>12</v>
      </c>
      <c r="M1207" s="16">
        <v>1</v>
      </c>
      <c r="N1207" s="16" t="s">
        <v>11</v>
      </c>
      <c r="O1207" s="17" t="s">
        <v>34</v>
      </c>
      <c r="R1207" t="str">
        <f t="shared" si="109"/>
        <v>Budaors Challenger CupGroup StageBalazs KatzMatyas Odnoga</v>
      </c>
      <c r="V1207">
        <f t="shared" si="110"/>
        <v>0</v>
      </c>
      <c r="X1207">
        <f t="shared" si="111"/>
        <v>0</v>
      </c>
      <c r="Y1207">
        <f t="shared" si="108"/>
        <v>1</v>
      </c>
      <c r="AA1207">
        <f t="shared" si="112"/>
        <v>0</v>
      </c>
      <c r="AB1207">
        <f t="shared" si="113"/>
        <v>0</v>
      </c>
    </row>
    <row r="1208" spans="1:28" x14ac:dyDescent="0.35">
      <c r="A1208" s="15">
        <v>44310</v>
      </c>
      <c r="B1208" s="16" t="s">
        <v>18</v>
      </c>
      <c r="C1208" s="16" t="s">
        <v>114</v>
      </c>
      <c r="D1208" s="16" t="s">
        <v>5</v>
      </c>
      <c r="E1208" s="16" t="s">
        <v>57</v>
      </c>
      <c r="F1208" s="16" t="s">
        <v>4</v>
      </c>
      <c r="G1208" s="16" t="s">
        <v>52</v>
      </c>
      <c r="H1208" s="16">
        <v>1</v>
      </c>
      <c r="I1208" s="16">
        <v>18</v>
      </c>
      <c r="J1208" s="16" t="s">
        <v>85</v>
      </c>
      <c r="K1208" s="16" t="s">
        <v>81</v>
      </c>
      <c r="L1208" s="16" t="s">
        <v>11</v>
      </c>
      <c r="M1208" s="16">
        <v>1</v>
      </c>
      <c r="N1208" s="16" t="s">
        <v>11</v>
      </c>
      <c r="O1208" s="17" t="s">
        <v>34</v>
      </c>
      <c r="R1208" t="str">
        <f t="shared" si="109"/>
        <v>Budaors Challenger CupGroup StageBalazs KatzMatyas Odnoga</v>
      </c>
      <c r="V1208">
        <f t="shared" si="110"/>
        <v>1</v>
      </c>
      <c r="X1208">
        <f t="shared" si="111"/>
        <v>1</v>
      </c>
      <c r="Y1208">
        <f t="shared" si="108"/>
        <v>0</v>
      </c>
      <c r="AA1208">
        <f t="shared" si="112"/>
        <v>0</v>
      </c>
      <c r="AB1208">
        <f t="shared" si="113"/>
        <v>0</v>
      </c>
    </row>
    <row r="1209" spans="1:28" x14ac:dyDescent="0.35">
      <c r="A1209" s="15">
        <v>44310</v>
      </c>
      <c r="B1209" s="16" t="s">
        <v>18</v>
      </c>
      <c r="C1209" s="16" t="s">
        <v>114</v>
      </c>
      <c r="D1209" s="16" t="s">
        <v>5</v>
      </c>
      <c r="E1209" s="16" t="s">
        <v>57</v>
      </c>
      <c r="F1209" s="16" t="s">
        <v>4</v>
      </c>
      <c r="G1209" s="16" t="s">
        <v>52</v>
      </c>
      <c r="H1209" s="16">
        <v>1</v>
      </c>
      <c r="I1209" s="16">
        <v>19</v>
      </c>
      <c r="J1209" s="16" t="s">
        <v>85</v>
      </c>
      <c r="K1209" s="16" t="s">
        <v>81</v>
      </c>
      <c r="L1209" s="16" t="s">
        <v>11</v>
      </c>
      <c r="M1209" s="16">
        <v>2</v>
      </c>
      <c r="N1209" s="16" t="s">
        <v>11</v>
      </c>
      <c r="O1209" s="17" t="s">
        <v>33</v>
      </c>
      <c r="R1209" t="str">
        <f t="shared" si="109"/>
        <v>Budaors Challenger CupGroup StageBalazs KatzMatyas Odnoga</v>
      </c>
      <c r="V1209">
        <f t="shared" si="110"/>
        <v>1</v>
      </c>
      <c r="X1209">
        <f t="shared" si="111"/>
        <v>0</v>
      </c>
      <c r="Y1209">
        <f t="shared" si="108"/>
        <v>0</v>
      </c>
      <c r="AA1209">
        <f t="shared" si="112"/>
        <v>1</v>
      </c>
      <c r="AB1209">
        <f t="shared" si="113"/>
        <v>0</v>
      </c>
    </row>
    <row r="1210" spans="1:28" x14ac:dyDescent="0.35">
      <c r="A1210" s="15">
        <v>44310</v>
      </c>
      <c r="B1210" s="16" t="s">
        <v>18</v>
      </c>
      <c r="C1210" s="16" t="s">
        <v>114</v>
      </c>
      <c r="D1210" s="16" t="s">
        <v>5</v>
      </c>
      <c r="E1210" s="16" t="s">
        <v>57</v>
      </c>
      <c r="F1210" s="16" t="s">
        <v>4</v>
      </c>
      <c r="G1210" s="16" t="s">
        <v>52</v>
      </c>
      <c r="H1210" s="16">
        <v>1</v>
      </c>
      <c r="I1210" s="16">
        <v>20</v>
      </c>
      <c r="J1210" s="16" t="s">
        <v>85</v>
      </c>
      <c r="K1210" s="16" t="s">
        <v>81</v>
      </c>
      <c r="L1210" s="16" t="s">
        <v>11</v>
      </c>
      <c r="M1210" s="16">
        <v>1</v>
      </c>
      <c r="N1210" s="16" t="s">
        <v>11</v>
      </c>
      <c r="O1210" s="17" t="s">
        <v>35</v>
      </c>
      <c r="R1210" t="str">
        <f t="shared" si="109"/>
        <v>Budaors Challenger CupGroup StageBalazs KatzMatyas Odnoga</v>
      </c>
      <c r="V1210">
        <f t="shared" si="110"/>
        <v>1</v>
      </c>
      <c r="X1210">
        <f t="shared" si="111"/>
        <v>1</v>
      </c>
      <c r="Y1210">
        <f t="shared" si="108"/>
        <v>0</v>
      </c>
      <c r="AA1210">
        <f t="shared" si="112"/>
        <v>0</v>
      </c>
      <c r="AB1210">
        <f t="shared" si="113"/>
        <v>0</v>
      </c>
    </row>
    <row r="1211" spans="1:28" x14ac:dyDescent="0.35">
      <c r="A1211" s="15">
        <v>44310</v>
      </c>
      <c r="B1211" s="16" t="s">
        <v>18</v>
      </c>
      <c r="C1211" s="16" t="s">
        <v>114</v>
      </c>
      <c r="D1211" s="16" t="s">
        <v>5</v>
      </c>
      <c r="E1211" s="16" t="s">
        <v>57</v>
      </c>
      <c r="F1211" s="16" t="s">
        <v>4</v>
      </c>
      <c r="G1211" s="16" t="s">
        <v>52</v>
      </c>
      <c r="H1211" s="16">
        <v>2</v>
      </c>
      <c r="I1211" s="16">
        <v>1</v>
      </c>
      <c r="J1211" s="16" t="s">
        <v>85</v>
      </c>
      <c r="K1211" s="16" t="s">
        <v>81</v>
      </c>
      <c r="L1211" s="16" t="s">
        <v>12</v>
      </c>
      <c r="M1211" s="16" t="s">
        <v>39</v>
      </c>
      <c r="N1211" s="16" t="s">
        <v>11</v>
      </c>
      <c r="O1211" s="17" t="s">
        <v>33</v>
      </c>
      <c r="R1211" t="str">
        <f t="shared" si="109"/>
        <v>Budaors Challenger CupGroup StageBalazs KatzMatyas Odnoga</v>
      </c>
      <c r="V1211">
        <f t="shared" si="110"/>
        <v>0</v>
      </c>
      <c r="X1211">
        <f t="shared" si="111"/>
        <v>0</v>
      </c>
      <c r="Y1211">
        <f t="shared" si="108"/>
        <v>0</v>
      </c>
      <c r="AA1211">
        <f t="shared" si="112"/>
        <v>0</v>
      </c>
      <c r="AB1211">
        <f t="shared" si="113"/>
        <v>0</v>
      </c>
    </row>
    <row r="1212" spans="1:28" x14ac:dyDescent="0.35">
      <c r="A1212" s="15">
        <v>44310</v>
      </c>
      <c r="B1212" s="16" t="s">
        <v>18</v>
      </c>
      <c r="C1212" s="16" t="s">
        <v>114</v>
      </c>
      <c r="D1212" s="16" t="s">
        <v>5</v>
      </c>
      <c r="E1212" s="16" t="s">
        <v>57</v>
      </c>
      <c r="F1212" s="16" t="s">
        <v>4</v>
      </c>
      <c r="G1212" s="16" t="s">
        <v>52</v>
      </c>
      <c r="H1212" s="16">
        <v>2</v>
      </c>
      <c r="I1212" s="16">
        <v>2</v>
      </c>
      <c r="J1212" s="16" t="s">
        <v>85</v>
      </c>
      <c r="K1212" s="16" t="s">
        <v>81</v>
      </c>
      <c r="L1212" s="16" t="s">
        <v>12</v>
      </c>
      <c r="M1212" s="16">
        <v>2</v>
      </c>
      <c r="N1212" s="16" t="s">
        <v>11</v>
      </c>
      <c r="O1212" s="17" t="s">
        <v>35</v>
      </c>
      <c r="R1212" t="str">
        <f t="shared" si="109"/>
        <v>Budaors Challenger CupGroup StageBalazs KatzMatyas Odnoga</v>
      </c>
      <c r="V1212">
        <f t="shared" si="110"/>
        <v>0</v>
      </c>
      <c r="X1212">
        <f t="shared" si="111"/>
        <v>0</v>
      </c>
      <c r="Y1212">
        <f t="shared" si="108"/>
        <v>0</v>
      </c>
      <c r="AA1212">
        <f t="shared" si="112"/>
        <v>0</v>
      </c>
      <c r="AB1212">
        <f t="shared" si="113"/>
        <v>1</v>
      </c>
    </row>
    <row r="1213" spans="1:28" x14ac:dyDescent="0.35">
      <c r="A1213" s="15">
        <v>44310</v>
      </c>
      <c r="B1213" s="16" t="s">
        <v>18</v>
      </c>
      <c r="C1213" s="16" t="s">
        <v>114</v>
      </c>
      <c r="D1213" s="16" t="s">
        <v>5</v>
      </c>
      <c r="E1213" s="16" t="s">
        <v>57</v>
      </c>
      <c r="F1213" s="16" t="s">
        <v>4</v>
      </c>
      <c r="G1213" s="16" t="s">
        <v>52</v>
      </c>
      <c r="H1213" s="16">
        <v>2</v>
      </c>
      <c r="I1213" s="16">
        <v>3</v>
      </c>
      <c r="J1213" s="16" t="s">
        <v>85</v>
      </c>
      <c r="K1213" s="16" t="s">
        <v>81</v>
      </c>
      <c r="L1213" s="16" t="s">
        <v>12</v>
      </c>
      <c r="M1213" s="16">
        <v>1</v>
      </c>
      <c r="N1213" s="16" t="s">
        <v>12</v>
      </c>
      <c r="O1213" s="17" t="s">
        <v>33</v>
      </c>
      <c r="R1213" t="str">
        <f t="shared" si="109"/>
        <v>Budaors Challenger CupGroup StageBalazs KatzMatyas Odnoga</v>
      </c>
      <c r="V1213">
        <f t="shared" si="110"/>
        <v>1</v>
      </c>
      <c r="X1213">
        <f t="shared" si="111"/>
        <v>1</v>
      </c>
      <c r="Y1213">
        <f t="shared" si="108"/>
        <v>0</v>
      </c>
      <c r="AA1213">
        <f t="shared" si="112"/>
        <v>0</v>
      </c>
      <c r="AB1213">
        <f t="shared" si="113"/>
        <v>0</v>
      </c>
    </row>
    <row r="1214" spans="1:28" x14ac:dyDescent="0.35">
      <c r="A1214" s="15">
        <v>44310</v>
      </c>
      <c r="B1214" s="16" t="s">
        <v>18</v>
      </c>
      <c r="C1214" s="16" t="s">
        <v>114</v>
      </c>
      <c r="D1214" s="16" t="s">
        <v>5</v>
      </c>
      <c r="E1214" s="16" t="s">
        <v>57</v>
      </c>
      <c r="F1214" s="16" t="s">
        <v>4</v>
      </c>
      <c r="G1214" s="16" t="s">
        <v>52</v>
      </c>
      <c r="H1214" s="16">
        <v>2</v>
      </c>
      <c r="I1214" s="16">
        <v>4</v>
      </c>
      <c r="J1214" s="16" t="s">
        <v>85</v>
      </c>
      <c r="K1214" s="16" t="s">
        <v>81</v>
      </c>
      <c r="L1214" s="16" t="s">
        <v>12</v>
      </c>
      <c r="M1214" s="16">
        <v>2</v>
      </c>
      <c r="N1214" s="16" t="s">
        <v>12</v>
      </c>
      <c r="O1214" s="17" t="s">
        <v>33</v>
      </c>
      <c r="R1214" t="str">
        <f t="shared" si="109"/>
        <v>Budaors Challenger CupGroup StageBalazs KatzMatyas Odnoga</v>
      </c>
      <c r="V1214">
        <f t="shared" si="110"/>
        <v>1</v>
      </c>
      <c r="X1214">
        <f t="shared" si="111"/>
        <v>0</v>
      </c>
      <c r="Y1214">
        <f t="shared" si="108"/>
        <v>0</v>
      </c>
      <c r="AA1214">
        <f t="shared" si="112"/>
        <v>1</v>
      </c>
      <c r="AB1214">
        <f t="shared" si="113"/>
        <v>0</v>
      </c>
    </row>
    <row r="1215" spans="1:28" x14ac:dyDescent="0.35">
      <c r="A1215" s="15">
        <v>44310</v>
      </c>
      <c r="B1215" s="16" t="s">
        <v>18</v>
      </c>
      <c r="C1215" s="16" t="s">
        <v>114</v>
      </c>
      <c r="D1215" s="16" t="s">
        <v>5</v>
      </c>
      <c r="E1215" s="16" t="s">
        <v>57</v>
      </c>
      <c r="F1215" s="16" t="s">
        <v>4</v>
      </c>
      <c r="G1215" s="16" t="s">
        <v>52</v>
      </c>
      <c r="H1215" s="16">
        <v>2</v>
      </c>
      <c r="I1215" s="16">
        <v>5</v>
      </c>
      <c r="J1215" s="16" t="s">
        <v>85</v>
      </c>
      <c r="K1215" s="16" t="s">
        <v>81</v>
      </c>
      <c r="L1215" s="16" t="s">
        <v>11</v>
      </c>
      <c r="M1215" s="16">
        <v>2</v>
      </c>
      <c r="N1215" s="16" t="s">
        <v>12</v>
      </c>
      <c r="O1215" s="17" t="s">
        <v>34</v>
      </c>
      <c r="R1215" t="str">
        <f t="shared" si="109"/>
        <v>Budaors Challenger CupGroup StageBalazs KatzMatyas Odnoga</v>
      </c>
      <c r="V1215">
        <f t="shared" si="110"/>
        <v>0</v>
      </c>
      <c r="X1215">
        <f t="shared" si="111"/>
        <v>0</v>
      </c>
      <c r="Y1215">
        <f t="shared" si="108"/>
        <v>0</v>
      </c>
      <c r="AA1215">
        <f t="shared" si="112"/>
        <v>0</v>
      </c>
      <c r="AB1215">
        <f t="shared" si="113"/>
        <v>1</v>
      </c>
    </row>
    <row r="1216" spans="1:28" x14ac:dyDescent="0.35">
      <c r="A1216" s="15">
        <v>44310</v>
      </c>
      <c r="B1216" s="16" t="s">
        <v>18</v>
      </c>
      <c r="C1216" s="16" t="s">
        <v>114</v>
      </c>
      <c r="D1216" s="16" t="s">
        <v>5</v>
      </c>
      <c r="E1216" s="16" t="s">
        <v>57</v>
      </c>
      <c r="F1216" s="16" t="s">
        <v>4</v>
      </c>
      <c r="G1216" s="16" t="s">
        <v>52</v>
      </c>
      <c r="H1216" s="16">
        <v>2</v>
      </c>
      <c r="I1216" s="16">
        <v>6</v>
      </c>
      <c r="J1216" s="16" t="s">
        <v>85</v>
      </c>
      <c r="K1216" s="16" t="s">
        <v>81</v>
      </c>
      <c r="L1216" s="16" t="s">
        <v>11</v>
      </c>
      <c r="M1216" s="16">
        <v>2</v>
      </c>
      <c r="N1216" s="16" t="s">
        <v>12</v>
      </c>
      <c r="O1216" s="17" t="s">
        <v>33</v>
      </c>
      <c r="R1216" t="str">
        <f t="shared" si="109"/>
        <v>Budaors Challenger CupGroup StageBalazs KatzMatyas Odnoga</v>
      </c>
      <c r="V1216">
        <f t="shared" si="110"/>
        <v>0</v>
      </c>
      <c r="X1216">
        <f t="shared" si="111"/>
        <v>0</v>
      </c>
      <c r="Y1216">
        <f t="shared" si="108"/>
        <v>0</v>
      </c>
      <c r="AA1216">
        <f t="shared" si="112"/>
        <v>0</v>
      </c>
      <c r="AB1216">
        <f t="shared" si="113"/>
        <v>1</v>
      </c>
    </row>
    <row r="1217" spans="1:28" x14ac:dyDescent="0.35">
      <c r="A1217" s="15">
        <v>44310</v>
      </c>
      <c r="B1217" s="16" t="s">
        <v>18</v>
      </c>
      <c r="C1217" s="16" t="s">
        <v>114</v>
      </c>
      <c r="D1217" s="16" t="s">
        <v>5</v>
      </c>
      <c r="E1217" s="16" t="s">
        <v>57</v>
      </c>
      <c r="F1217" s="16" t="s">
        <v>4</v>
      </c>
      <c r="G1217" s="16" t="s">
        <v>52</v>
      </c>
      <c r="H1217" s="16">
        <v>2</v>
      </c>
      <c r="I1217" s="16">
        <v>7</v>
      </c>
      <c r="J1217" s="16" t="s">
        <v>85</v>
      </c>
      <c r="K1217" s="16" t="s">
        <v>81</v>
      </c>
      <c r="L1217" s="16" t="s">
        <v>11</v>
      </c>
      <c r="M1217" s="16">
        <v>1</v>
      </c>
      <c r="N1217" s="16" t="s">
        <v>11</v>
      </c>
      <c r="O1217" s="17" t="s">
        <v>35</v>
      </c>
      <c r="R1217" t="str">
        <f t="shared" si="109"/>
        <v>Budaors Challenger CupGroup StageBalazs KatzMatyas Odnoga</v>
      </c>
      <c r="V1217">
        <f t="shared" si="110"/>
        <v>1</v>
      </c>
      <c r="X1217">
        <f t="shared" si="111"/>
        <v>1</v>
      </c>
      <c r="Y1217">
        <f t="shared" si="108"/>
        <v>0</v>
      </c>
      <c r="AA1217">
        <f t="shared" si="112"/>
        <v>0</v>
      </c>
      <c r="AB1217">
        <f t="shared" si="113"/>
        <v>0</v>
      </c>
    </row>
    <row r="1218" spans="1:28" x14ac:dyDescent="0.35">
      <c r="A1218" s="15">
        <v>44310</v>
      </c>
      <c r="B1218" s="16" t="s">
        <v>18</v>
      </c>
      <c r="C1218" s="16" t="s">
        <v>114</v>
      </c>
      <c r="D1218" s="16" t="s">
        <v>5</v>
      </c>
      <c r="E1218" s="16" t="s">
        <v>57</v>
      </c>
      <c r="F1218" s="16" t="s">
        <v>4</v>
      </c>
      <c r="G1218" s="16" t="s">
        <v>52</v>
      </c>
      <c r="H1218" s="16">
        <v>2</v>
      </c>
      <c r="I1218" s="16">
        <v>8</v>
      </c>
      <c r="J1218" s="16" t="s">
        <v>85</v>
      </c>
      <c r="K1218" s="16" t="s">
        <v>81</v>
      </c>
      <c r="L1218" s="16" t="s">
        <v>11</v>
      </c>
      <c r="M1218" s="16" t="s">
        <v>39</v>
      </c>
      <c r="N1218" s="16" t="s">
        <v>12</v>
      </c>
      <c r="O1218" s="17" t="s">
        <v>33</v>
      </c>
      <c r="R1218" t="str">
        <f t="shared" si="109"/>
        <v>Budaors Challenger CupGroup StageBalazs KatzMatyas Odnoga</v>
      </c>
      <c r="V1218">
        <f t="shared" si="110"/>
        <v>0</v>
      </c>
      <c r="X1218">
        <f t="shared" si="111"/>
        <v>0</v>
      </c>
      <c r="Y1218">
        <f t="shared" ref="Y1218:Y1281" si="114">IF(AND(M1218=1,L1218&lt;&gt;N1218,N1218&lt;&gt;"E"),1,0)</f>
        <v>0</v>
      </c>
      <c r="AA1218">
        <f t="shared" si="112"/>
        <v>0</v>
      </c>
      <c r="AB1218">
        <f t="shared" si="113"/>
        <v>0</v>
      </c>
    </row>
    <row r="1219" spans="1:28" x14ac:dyDescent="0.35">
      <c r="A1219" s="15">
        <v>44310</v>
      </c>
      <c r="B1219" s="16" t="s">
        <v>18</v>
      </c>
      <c r="C1219" s="16" t="s">
        <v>114</v>
      </c>
      <c r="D1219" s="16" t="s">
        <v>5</v>
      </c>
      <c r="E1219" s="16" t="s">
        <v>57</v>
      </c>
      <c r="F1219" s="16" t="s">
        <v>4</v>
      </c>
      <c r="G1219" s="16" t="s">
        <v>52</v>
      </c>
      <c r="H1219" s="16">
        <v>2</v>
      </c>
      <c r="I1219" s="16">
        <v>9</v>
      </c>
      <c r="J1219" s="16" t="s">
        <v>85</v>
      </c>
      <c r="K1219" s="16" t="s">
        <v>81</v>
      </c>
      <c r="L1219" s="16" t="s">
        <v>12</v>
      </c>
      <c r="M1219" s="16">
        <v>2</v>
      </c>
      <c r="N1219" s="16" t="s">
        <v>12</v>
      </c>
      <c r="O1219" s="17" t="s">
        <v>33</v>
      </c>
      <c r="R1219" t="str">
        <f t="shared" ref="R1219:R1282" si="115">CONCATENATE(C1219,G1219,J1219,K1219)</f>
        <v>Budaors Challenger CupGroup StageBalazs KatzMatyas Odnoga</v>
      </c>
      <c r="V1219">
        <f t="shared" ref="V1219:V1282" si="116">IF(L1219=N1219,1,0)</f>
        <v>1</v>
      </c>
      <c r="X1219">
        <f t="shared" ref="X1219:X1282" si="117">IF(AND(M1219=1, L1219=N1219),1,0)</f>
        <v>0</v>
      </c>
      <c r="Y1219">
        <f t="shared" si="114"/>
        <v>0</v>
      </c>
      <c r="AA1219">
        <f t="shared" ref="AA1219:AA1282" si="118">IF(AND(M1219=2,L1219=N1219),1,0)</f>
        <v>1</v>
      </c>
      <c r="AB1219">
        <f t="shared" ref="AB1219:AB1282" si="119">IF(AND(M1219=2,L1219&lt;&gt;N1219,N1219&lt;&gt;"E"),1,0)</f>
        <v>0</v>
      </c>
    </row>
    <row r="1220" spans="1:28" x14ac:dyDescent="0.35">
      <c r="A1220" s="15">
        <v>44310</v>
      </c>
      <c r="B1220" s="16" t="s">
        <v>18</v>
      </c>
      <c r="C1220" s="16" t="s">
        <v>114</v>
      </c>
      <c r="D1220" s="16" t="s">
        <v>5</v>
      </c>
      <c r="E1220" s="16" t="s">
        <v>57</v>
      </c>
      <c r="F1220" s="16" t="s">
        <v>4</v>
      </c>
      <c r="G1220" s="16" t="s">
        <v>52</v>
      </c>
      <c r="H1220" s="16">
        <v>2</v>
      </c>
      <c r="I1220" s="16">
        <v>10</v>
      </c>
      <c r="J1220" s="16" t="s">
        <v>85</v>
      </c>
      <c r="K1220" s="16" t="s">
        <v>81</v>
      </c>
      <c r="L1220" s="16" t="s">
        <v>12</v>
      </c>
      <c r="M1220" s="16">
        <v>1</v>
      </c>
      <c r="N1220" s="16" t="s">
        <v>12</v>
      </c>
      <c r="O1220" s="17" t="s">
        <v>35</v>
      </c>
      <c r="R1220" t="str">
        <f t="shared" si="115"/>
        <v>Budaors Challenger CupGroup StageBalazs KatzMatyas Odnoga</v>
      </c>
      <c r="V1220">
        <f t="shared" si="116"/>
        <v>1</v>
      </c>
      <c r="X1220">
        <f t="shared" si="117"/>
        <v>1</v>
      </c>
      <c r="Y1220">
        <f t="shared" si="114"/>
        <v>0</v>
      </c>
      <c r="AA1220">
        <f t="shared" si="118"/>
        <v>0</v>
      </c>
      <c r="AB1220">
        <f t="shared" si="119"/>
        <v>0</v>
      </c>
    </row>
    <row r="1221" spans="1:28" x14ac:dyDescent="0.35">
      <c r="A1221" s="15">
        <v>44310</v>
      </c>
      <c r="B1221" s="16" t="s">
        <v>18</v>
      </c>
      <c r="C1221" s="16" t="s">
        <v>114</v>
      </c>
      <c r="D1221" s="16" t="s">
        <v>5</v>
      </c>
      <c r="E1221" s="16" t="s">
        <v>57</v>
      </c>
      <c r="F1221" s="16" t="s">
        <v>4</v>
      </c>
      <c r="G1221" s="16" t="s">
        <v>52</v>
      </c>
      <c r="H1221" s="16">
        <v>2</v>
      </c>
      <c r="I1221" s="16">
        <v>11</v>
      </c>
      <c r="J1221" s="16" t="s">
        <v>85</v>
      </c>
      <c r="K1221" s="16" t="s">
        <v>81</v>
      </c>
      <c r="L1221" s="16" t="s">
        <v>12</v>
      </c>
      <c r="M1221" s="16">
        <v>1</v>
      </c>
      <c r="N1221" s="16" t="s">
        <v>12</v>
      </c>
      <c r="O1221" s="17" t="s">
        <v>35</v>
      </c>
      <c r="R1221" t="str">
        <f t="shared" si="115"/>
        <v>Budaors Challenger CupGroup StageBalazs KatzMatyas Odnoga</v>
      </c>
      <c r="V1221">
        <f t="shared" si="116"/>
        <v>1</v>
      </c>
      <c r="X1221">
        <f t="shared" si="117"/>
        <v>1</v>
      </c>
      <c r="Y1221">
        <f t="shared" si="114"/>
        <v>0</v>
      </c>
      <c r="AA1221">
        <f t="shared" si="118"/>
        <v>0</v>
      </c>
      <c r="AB1221">
        <f t="shared" si="119"/>
        <v>0</v>
      </c>
    </row>
    <row r="1222" spans="1:28" x14ac:dyDescent="0.35">
      <c r="A1222" s="15">
        <v>44310</v>
      </c>
      <c r="B1222" s="16" t="s">
        <v>18</v>
      </c>
      <c r="C1222" s="16" t="s">
        <v>114</v>
      </c>
      <c r="D1222" s="16" t="s">
        <v>5</v>
      </c>
      <c r="E1222" s="16" t="s">
        <v>57</v>
      </c>
      <c r="F1222" s="16" t="s">
        <v>4</v>
      </c>
      <c r="G1222" s="16" t="s">
        <v>52</v>
      </c>
      <c r="H1222" s="16">
        <v>2</v>
      </c>
      <c r="I1222" s="16">
        <v>12</v>
      </c>
      <c r="J1222" s="16" t="s">
        <v>85</v>
      </c>
      <c r="K1222" s="16" t="s">
        <v>81</v>
      </c>
      <c r="L1222" s="16" t="s">
        <v>12</v>
      </c>
      <c r="M1222" s="16">
        <v>2</v>
      </c>
      <c r="N1222" s="16" t="s">
        <v>12</v>
      </c>
      <c r="O1222" s="17" t="s">
        <v>33</v>
      </c>
      <c r="R1222" t="str">
        <f t="shared" si="115"/>
        <v>Budaors Challenger CupGroup StageBalazs KatzMatyas Odnoga</v>
      </c>
      <c r="V1222">
        <f t="shared" si="116"/>
        <v>1</v>
      </c>
      <c r="X1222">
        <f t="shared" si="117"/>
        <v>0</v>
      </c>
      <c r="Y1222">
        <f t="shared" si="114"/>
        <v>0</v>
      </c>
      <c r="AA1222">
        <f t="shared" si="118"/>
        <v>1</v>
      </c>
      <c r="AB1222">
        <f t="shared" si="119"/>
        <v>0</v>
      </c>
    </row>
    <row r="1223" spans="1:28" x14ac:dyDescent="0.35">
      <c r="A1223" s="15">
        <v>44310</v>
      </c>
      <c r="B1223" s="16" t="s">
        <v>18</v>
      </c>
      <c r="C1223" s="16" t="s">
        <v>114</v>
      </c>
      <c r="D1223" s="16" t="s">
        <v>5</v>
      </c>
      <c r="E1223" s="16" t="s">
        <v>57</v>
      </c>
      <c r="F1223" s="16" t="s">
        <v>4</v>
      </c>
      <c r="G1223" s="16" t="s">
        <v>52</v>
      </c>
      <c r="H1223" s="16">
        <v>2</v>
      </c>
      <c r="I1223" s="16">
        <v>13</v>
      </c>
      <c r="J1223" s="16" t="s">
        <v>85</v>
      </c>
      <c r="K1223" s="16" t="s">
        <v>81</v>
      </c>
      <c r="L1223" s="16" t="s">
        <v>11</v>
      </c>
      <c r="M1223" s="16">
        <v>1</v>
      </c>
      <c r="N1223" s="16" t="s">
        <v>11</v>
      </c>
      <c r="O1223" s="17" t="s">
        <v>33</v>
      </c>
      <c r="R1223" t="str">
        <f t="shared" si="115"/>
        <v>Budaors Challenger CupGroup StageBalazs KatzMatyas Odnoga</v>
      </c>
      <c r="V1223">
        <f t="shared" si="116"/>
        <v>1</v>
      </c>
      <c r="X1223">
        <f t="shared" si="117"/>
        <v>1</v>
      </c>
      <c r="Y1223">
        <f t="shared" si="114"/>
        <v>0</v>
      </c>
      <c r="AA1223">
        <f t="shared" si="118"/>
        <v>0</v>
      </c>
      <c r="AB1223">
        <f t="shared" si="119"/>
        <v>0</v>
      </c>
    </row>
    <row r="1224" spans="1:28" x14ac:dyDescent="0.35">
      <c r="A1224" s="15">
        <v>44310</v>
      </c>
      <c r="B1224" s="16" t="s">
        <v>18</v>
      </c>
      <c r="C1224" s="16" t="s">
        <v>114</v>
      </c>
      <c r="D1224" s="16" t="s">
        <v>5</v>
      </c>
      <c r="E1224" s="16" t="s">
        <v>57</v>
      </c>
      <c r="F1224" s="16" t="s">
        <v>4</v>
      </c>
      <c r="G1224" s="16" t="s">
        <v>52</v>
      </c>
      <c r="H1224" s="16">
        <v>2</v>
      </c>
      <c r="I1224" s="16">
        <v>14</v>
      </c>
      <c r="J1224" s="16" t="s">
        <v>85</v>
      </c>
      <c r="K1224" s="16" t="s">
        <v>81</v>
      </c>
      <c r="L1224" s="16" t="s">
        <v>11</v>
      </c>
      <c r="M1224" s="16">
        <v>1</v>
      </c>
      <c r="N1224" s="16" t="s">
        <v>11</v>
      </c>
      <c r="O1224" s="17" t="s">
        <v>33</v>
      </c>
      <c r="R1224" t="str">
        <f t="shared" si="115"/>
        <v>Budaors Challenger CupGroup StageBalazs KatzMatyas Odnoga</v>
      </c>
      <c r="V1224">
        <f t="shared" si="116"/>
        <v>1</v>
      </c>
      <c r="X1224">
        <f t="shared" si="117"/>
        <v>1</v>
      </c>
      <c r="Y1224">
        <f t="shared" si="114"/>
        <v>0</v>
      </c>
      <c r="AA1224">
        <f t="shared" si="118"/>
        <v>0</v>
      </c>
      <c r="AB1224">
        <f t="shared" si="119"/>
        <v>0</v>
      </c>
    </row>
    <row r="1225" spans="1:28" x14ac:dyDescent="0.35">
      <c r="A1225" s="15">
        <v>44310</v>
      </c>
      <c r="B1225" s="16" t="s">
        <v>18</v>
      </c>
      <c r="C1225" s="16" t="s">
        <v>114</v>
      </c>
      <c r="D1225" s="16" t="s">
        <v>5</v>
      </c>
      <c r="E1225" s="16" t="s">
        <v>57</v>
      </c>
      <c r="F1225" s="16" t="s">
        <v>4</v>
      </c>
      <c r="G1225" s="16" t="s">
        <v>52</v>
      </c>
      <c r="H1225" s="16">
        <v>2</v>
      </c>
      <c r="I1225" s="16">
        <v>15</v>
      </c>
      <c r="J1225" s="16" t="s">
        <v>85</v>
      </c>
      <c r="K1225" s="16" t="s">
        <v>81</v>
      </c>
      <c r="L1225" s="16" t="s">
        <v>11</v>
      </c>
      <c r="M1225" s="16">
        <v>1</v>
      </c>
      <c r="N1225" s="16" t="s">
        <v>11</v>
      </c>
      <c r="O1225" s="17" t="s">
        <v>35</v>
      </c>
      <c r="R1225" t="str">
        <f t="shared" si="115"/>
        <v>Budaors Challenger CupGroup StageBalazs KatzMatyas Odnoga</v>
      </c>
      <c r="V1225">
        <f t="shared" si="116"/>
        <v>1</v>
      </c>
      <c r="X1225">
        <f t="shared" si="117"/>
        <v>1</v>
      </c>
      <c r="Y1225">
        <f t="shared" si="114"/>
        <v>0</v>
      </c>
      <c r="AA1225">
        <f t="shared" si="118"/>
        <v>0</v>
      </c>
      <c r="AB1225">
        <f t="shared" si="119"/>
        <v>0</v>
      </c>
    </row>
    <row r="1226" spans="1:28" x14ac:dyDescent="0.35">
      <c r="A1226" s="15">
        <v>44310</v>
      </c>
      <c r="B1226" s="16" t="s">
        <v>18</v>
      </c>
      <c r="C1226" s="16" t="s">
        <v>114</v>
      </c>
      <c r="D1226" s="16" t="s">
        <v>5</v>
      </c>
      <c r="E1226" s="16" t="s">
        <v>57</v>
      </c>
      <c r="F1226" s="16" t="s">
        <v>4</v>
      </c>
      <c r="G1226" s="16" t="s">
        <v>52</v>
      </c>
      <c r="H1226" s="16">
        <v>2</v>
      </c>
      <c r="I1226" s="16">
        <v>16</v>
      </c>
      <c r="J1226" s="16" t="s">
        <v>85</v>
      </c>
      <c r="K1226" s="16" t="s">
        <v>81</v>
      </c>
      <c r="L1226" s="16" t="s">
        <v>11</v>
      </c>
      <c r="M1226" s="16">
        <v>1</v>
      </c>
      <c r="N1226" s="16" t="s">
        <v>11</v>
      </c>
      <c r="O1226" s="17" t="s">
        <v>33</v>
      </c>
      <c r="R1226" t="str">
        <f t="shared" si="115"/>
        <v>Budaors Challenger CupGroup StageBalazs KatzMatyas Odnoga</v>
      </c>
      <c r="V1226">
        <f t="shared" si="116"/>
        <v>1</v>
      </c>
      <c r="X1226">
        <f t="shared" si="117"/>
        <v>1</v>
      </c>
      <c r="Y1226">
        <f t="shared" si="114"/>
        <v>0</v>
      </c>
      <c r="AA1226">
        <f t="shared" si="118"/>
        <v>0</v>
      </c>
      <c r="AB1226">
        <f t="shared" si="119"/>
        <v>0</v>
      </c>
    </row>
    <row r="1227" spans="1:28" x14ac:dyDescent="0.35">
      <c r="A1227" s="15">
        <v>44310</v>
      </c>
      <c r="B1227" s="16" t="s">
        <v>18</v>
      </c>
      <c r="C1227" s="16" t="s">
        <v>114</v>
      </c>
      <c r="D1227" s="16" t="s">
        <v>5</v>
      </c>
      <c r="E1227" s="16" t="s">
        <v>57</v>
      </c>
      <c r="F1227" s="16" t="s">
        <v>4</v>
      </c>
      <c r="G1227" s="16" t="s">
        <v>52</v>
      </c>
      <c r="H1227" s="16">
        <v>2</v>
      </c>
      <c r="I1227" s="16">
        <v>17</v>
      </c>
      <c r="J1227" s="16" t="s">
        <v>85</v>
      </c>
      <c r="K1227" s="16" t="s">
        <v>81</v>
      </c>
      <c r="L1227" s="16" t="s">
        <v>12</v>
      </c>
      <c r="M1227" s="16">
        <v>1</v>
      </c>
      <c r="N1227" s="16" t="s">
        <v>11</v>
      </c>
      <c r="O1227" s="17" t="s">
        <v>33</v>
      </c>
      <c r="R1227" t="str">
        <f t="shared" si="115"/>
        <v>Budaors Challenger CupGroup StageBalazs KatzMatyas Odnoga</v>
      </c>
      <c r="V1227">
        <f t="shared" si="116"/>
        <v>0</v>
      </c>
      <c r="X1227">
        <f t="shared" si="117"/>
        <v>0</v>
      </c>
      <c r="Y1227">
        <f t="shared" si="114"/>
        <v>1</v>
      </c>
      <c r="AA1227">
        <f t="shared" si="118"/>
        <v>0</v>
      </c>
      <c r="AB1227">
        <f t="shared" si="119"/>
        <v>0</v>
      </c>
    </row>
    <row r="1228" spans="1:28" x14ac:dyDescent="0.35">
      <c r="A1228" s="15">
        <v>44310</v>
      </c>
      <c r="B1228" s="16" t="s">
        <v>18</v>
      </c>
      <c r="C1228" s="16" t="s">
        <v>114</v>
      </c>
      <c r="D1228" s="16" t="s">
        <v>5</v>
      </c>
      <c r="E1228" s="16" t="s">
        <v>57</v>
      </c>
      <c r="F1228" s="16" t="s">
        <v>4</v>
      </c>
      <c r="G1228" s="16" t="s">
        <v>52</v>
      </c>
      <c r="H1228" s="16">
        <v>2</v>
      </c>
      <c r="I1228" s="16">
        <v>18</v>
      </c>
      <c r="J1228" s="16" t="s">
        <v>85</v>
      </c>
      <c r="K1228" s="16" t="s">
        <v>81</v>
      </c>
      <c r="L1228" s="16" t="s">
        <v>12</v>
      </c>
      <c r="M1228" s="16">
        <v>2</v>
      </c>
      <c r="N1228" s="16" t="s">
        <v>12</v>
      </c>
      <c r="O1228" s="17" t="s">
        <v>33</v>
      </c>
      <c r="R1228" t="str">
        <f t="shared" si="115"/>
        <v>Budaors Challenger CupGroup StageBalazs KatzMatyas Odnoga</v>
      </c>
      <c r="V1228">
        <f t="shared" si="116"/>
        <v>1</v>
      </c>
      <c r="X1228">
        <f t="shared" si="117"/>
        <v>0</v>
      </c>
      <c r="Y1228">
        <f t="shared" si="114"/>
        <v>0</v>
      </c>
      <c r="AA1228">
        <f t="shared" si="118"/>
        <v>1</v>
      </c>
      <c r="AB1228">
        <f t="shared" si="119"/>
        <v>0</v>
      </c>
    </row>
    <row r="1229" spans="1:28" x14ac:dyDescent="0.35">
      <c r="A1229" s="15">
        <v>44310</v>
      </c>
      <c r="B1229" s="16" t="s">
        <v>18</v>
      </c>
      <c r="C1229" s="16" t="s">
        <v>114</v>
      </c>
      <c r="D1229" s="16" t="s">
        <v>5</v>
      </c>
      <c r="E1229" s="16" t="s">
        <v>57</v>
      </c>
      <c r="F1229" s="16" t="s">
        <v>4</v>
      </c>
      <c r="G1229" s="16" t="s">
        <v>52</v>
      </c>
      <c r="H1229" s="16">
        <v>2</v>
      </c>
      <c r="I1229" s="16">
        <v>19</v>
      </c>
      <c r="J1229" s="16" t="s">
        <v>85</v>
      </c>
      <c r="K1229" s="16" t="s">
        <v>81</v>
      </c>
      <c r="L1229" s="16" t="s">
        <v>12</v>
      </c>
      <c r="M1229" s="16">
        <v>1</v>
      </c>
      <c r="N1229" s="16" t="s">
        <v>12</v>
      </c>
      <c r="O1229" s="17" t="s">
        <v>35</v>
      </c>
      <c r="R1229" t="str">
        <f t="shared" si="115"/>
        <v>Budaors Challenger CupGroup StageBalazs KatzMatyas Odnoga</v>
      </c>
      <c r="V1229">
        <f t="shared" si="116"/>
        <v>1</v>
      </c>
      <c r="X1229">
        <f t="shared" si="117"/>
        <v>1</v>
      </c>
      <c r="Y1229">
        <f t="shared" si="114"/>
        <v>0</v>
      </c>
      <c r="AA1229">
        <f t="shared" si="118"/>
        <v>0</v>
      </c>
      <c r="AB1229">
        <f t="shared" si="119"/>
        <v>0</v>
      </c>
    </row>
    <row r="1230" spans="1:28" x14ac:dyDescent="0.35">
      <c r="A1230" s="15">
        <v>44310</v>
      </c>
      <c r="B1230" s="16" t="s">
        <v>18</v>
      </c>
      <c r="C1230" s="16" t="s">
        <v>114</v>
      </c>
      <c r="D1230" s="16" t="s">
        <v>5</v>
      </c>
      <c r="E1230" s="16" t="s">
        <v>57</v>
      </c>
      <c r="F1230" s="16" t="s">
        <v>4</v>
      </c>
      <c r="G1230" s="16" t="s">
        <v>52</v>
      </c>
      <c r="H1230" s="16">
        <v>2</v>
      </c>
      <c r="I1230" s="16">
        <v>20</v>
      </c>
      <c r="J1230" s="16" t="s">
        <v>85</v>
      </c>
      <c r="K1230" s="16" t="s">
        <v>81</v>
      </c>
      <c r="L1230" s="16" t="s">
        <v>12</v>
      </c>
      <c r="M1230" s="16">
        <v>1</v>
      </c>
      <c r="N1230" s="16" t="s">
        <v>11</v>
      </c>
      <c r="O1230" s="17" t="s">
        <v>35</v>
      </c>
      <c r="R1230" t="str">
        <f t="shared" si="115"/>
        <v>Budaors Challenger CupGroup StageBalazs KatzMatyas Odnoga</v>
      </c>
      <c r="V1230">
        <f t="shared" si="116"/>
        <v>0</v>
      </c>
      <c r="X1230">
        <f t="shared" si="117"/>
        <v>0</v>
      </c>
      <c r="Y1230">
        <f t="shared" si="114"/>
        <v>1</v>
      </c>
      <c r="AA1230">
        <f t="shared" si="118"/>
        <v>0</v>
      </c>
      <c r="AB1230">
        <f t="shared" si="119"/>
        <v>0</v>
      </c>
    </row>
    <row r="1231" spans="1:28" x14ac:dyDescent="0.35">
      <c r="A1231" s="15">
        <v>44310</v>
      </c>
      <c r="B1231" s="16" t="s">
        <v>18</v>
      </c>
      <c r="C1231" s="16" t="s">
        <v>114</v>
      </c>
      <c r="D1231" s="16" t="s">
        <v>5</v>
      </c>
      <c r="E1231" s="16" t="s">
        <v>57</v>
      </c>
      <c r="F1231" s="16" t="s">
        <v>4</v>
      </c>
      <c r="G1231" s="16" t="s">
        <v>52</v>
      </c>
      <c r="H1231" s="16">
        <v>2</v>
      </c>
      <c r="I1231" s="16">
        <v>21</v>
      </c>
      <c r="J1231" s="16" t="s">
        <v>85</v>
      </c>
      <c r="K1231" s="16" t="s">
        <v>81</v>
      </c>
      <c r="L1231" s="16" t="s">
        <v>11</v>
      </c>
      <c r="M1231" s="16">
        <v>1</v>
      </c>
      <c r="N1231" s="16" t="s">
        <v>11</v>
      </c>
      <c r="O1231" s="17" t="s">
        <v>33</v>
      </c>
      <c r="R1231" t="str">
        <f t="shared" si="115"/>
        <v>Budaors Challenger CupGroup StageBalazs KatzMatyas Odnoga</v>
      </c>
      <c r="V1231">
        <f t="shared" si="116"/>
        <v>1</v>
      </c>
      <c r="X1231">
        <f t="shared" si="117"/>
        <v>1</v>
      </c>
      <c r="Y1231">
        <f t="shared" si="114"/>
        <v>0</v>
      </c>
      <c r="AA1231">
        <f t="shared" si="118"/>
        <v>0</v>
      </c>
      <c r="AB1231">
        <f t="shared" si="119"/>
        <v>0</v>
      </c>
    </row>
    <row r="1232" spans="1:28" x14ac:dyDescent="0.35">
      <c r="A1232" s="15">
        <v>44310</v>
      </c>
      <c r="B1232" s="16" t="s">
        <v>18</v>
      </c>
      <c r="C1232" s="16" t="s">
        <v>114</v>
      </c>
      <c r="D1232" s="16" t="s">
        <v>5</v>
      </c>
      <c r="E1232" s="16" t="s">
        <v>57</v>
      </c>
      <c r="F1232" s="16" t="s">
        <v>4</v>
      </c>
      <c r="G1232" s="16" t="s">
        <v>52</v>
      </c>
      <c r="H1232" s="16">
        <v>2</v>
      </c>
      <c r="I1232" s="16">
        <v>22</v>
      </c>
      <c r="J1232" s="16" t="s">
        <v>85</v>
      </c>
      <c r="K1232" s="16" t="s">
        <v>81</v>
      </c>
      <c r="L1232" s="16" t="s">
        <v>11</v>
      </c>
      <c r="M1232" s="16">
        <v>2</v>
      </c>
      <c r="N1232" s="16" t="s">
        <v>12</v>
      </c>
      <c r="O1232" s="17" t="s">
        <v>35</v>
      </c>
      <c r="R1232" t="str">
        <f t="shared" si="115"/>
        <v>Budaors Challenger CupGroup StageBalazs KatzMatyas Odnoga</v>
      </c>
      <c r="V1232">
        <f t="shared" si="116"/>
        <v>0</v>
      </c>
      <c r="X1232">
        <f t="shared" si="117"/>
        <v>0</v>
      </c>
      <c r="Y1232">
        <f t="shared" si="114"/>
        <v>0</v>
      </c>
      <c r="AA1232">
        <f t="shared" si="118"/>
        <v>0</v>
      </c>
      <c r="AB1232">
        <f t="shared" si="119"/>
        <v>1</v>
      </c>
    </row>
    <row r="1233" spans="1:28" x14ac:dyDescent="0.35">
      <c r="A1233" s="15">
        <v>44310</v>
      </c>
      <c r="B1233" s="16" t="s">
        <v>18</v>
      </c>
      <c r="C1233" s="16" t="s">
        <v>114</v>
      </c>
      <c r="D1233" s="16" t="s">
        <v>5</v>
      </c>
      <c r="E1233" s="16" t="s">
        <v>57</v>
      </c>
      <c r="F1233" s="16" t="s">
        <v>4</v>
      </c>
      <c r="G1233" s="16" t="s">
        <v>52</v>
      </c>
      <c r="H1233" s="16">
        <v>3</v>
      </c>
      <c r="I1233" s="16">
        <v>1</v>
      </c>
      <c r="J1233" s="16" t="s">
        <v>85</v>
      </c>
      <c r="K1233" s="16" t="s">
        <v>81</v>
      </c>
      <c r="L1233" s="16" t="s">
        <v>12</v>
      </c>
      <c r="M1233" s="16">
        <v>1</v>
      </c>
      <c r="N1233" s="16" t="s">
        <v>12</v>
      </c>
      <c r="O1233" s="17" t="s">
        <v>35</v>
      </c>
      <c r="R1233" t="str">
        <f t="shared" si="115"/>
        <v>Budaors Challenger CupGroup StageBalazs KatzMatyas Odnoga</v>
      </c>
      <c r="V1233">
        <f t="shared" si="116"/>
        <v>1</v>
      </c>
      <c r="X1233">
        <f t="shared" si="117"/>
        <v>1</v>
      </c>
      <c r="Y1233">
        <f t="shared" si="114"/>
        <v>0</v>
      </c>
      <c r="AA1233">
        <f t="shared" si="118"/>
        <v>0</v>
      </c>
      <c r="AB1233">
        <f t="shared" si="119"/>
        <v>0</v>
      </c>
    </row>
    <row r="1234" spans="1:28" x14ac:dyDescent="0.35">
      <c r="A1234" s="15">
        <v>44310</v>
      </c>
      <c r="B1234" s="16" t="s">
        <v>18</v>
      </c>
      <c r="C1234" s="16" t="s">
        <v>114</v>
      </c>
      <c r="D1234" s="16" t="s">
        <v>5</v>
      </c>
      <c r="E1234" s="16" t="s">
        <v>57</v>
      </c>
      <c r="F1234" s="16" t="s">
        <v>4</v>
      </c>
      <c r="G1234" s="16" t="s">
        <v>52</v>
      </c>
      <c r="H1234" s="16">
        <v>3</v>
      </c>
      <c r="I1234" s="16">
        <v>2</v>
      </c>
      <c r="J1234" s="16" t="s">
        <v>85</v>
      </c>
      <c r="K1234" s="16" t="s">
        <v>81</v>
      </c>
      <c r="L1234" s="16" t="s">
        <v>12</v>
      </c>
      <c r="M1234" s="16">
        <v>2</v>
      </c>
      <c r="N1234" s="16" t="s">
        <v>11</v>
      </c>
      <c r="O1234" s="17" t="s">
        <v>35</v>
      </c>
      <c r="R1234" t="str">
        <f t="shared" si="115"/>
        <v>Budaors Challenger CupGroup StageBalazs KatzMatyas Odnoga</v>
      </c>
      <c r="V1234">
        <f t="shared" si="116"/>
        <v>0</v>
      </c>
      <c r="X1234">
        <f t="shared" si="117"/>
        <v>0</v>
      </c>
      <c r="Y1234">
        <f t="shared" si="114"/>
        <v>0</v>
      </c>
      <c r="AA1234">
        <f t="shared" si="118"/>
        <v>0</v>
      </c>
      <c r="AB1234">
        <f t="shared" si="119"/>
        <v>1</v>
      </c>
    </row>
    <row r="1235" spans="1:28" x14ac:dyDescent="0.35">
      <c r="A1235" s="15">
        <v>44310</v>
      </c>
      <c r="B1235" s="16" t="s">
        <v>18</v>
      </c>
      <c r="C1235" s="16" t="s">
        <v>114</v>
      </c>
      <c r="D1235" s="16" t="s">
        <v>5</v>
      </c>
      <c r="E1235" s="16" t="s">
        <v>57</v>
      </c>
      <c r="F1235" s="16" t="s">
        <v>4</v>
      </c>
      <c r="G1235" s="16" t="s">
        <v>52</v>
      </c>
      <c r="H1235" s="16">
        <v>3</v>
      </c>
      <c r="I1235" s="16">
        <v>3</v>
      </c>
      <c r="J1235" s="16" t="s">
        <v>85</v>
      </c>
      <c r="K1235" s="16" t="s">
        <v>81</v>
      </c>
      <c r="L1235" s="16" t="s">
        <v>12</v>
      </c>
      <c r="M1235" s="16" t="s">
        <v>39</v>
      </c>
      <c r="N1235" s="16" t="s">
        <v>11</v>
      </c>
      <c r="O1235" s="17" t="s">
        <v>33</v>
      </c>
      <c r="R1235" t="str">
        <f t="shared" si="115"/>
        <v>Budaors Challenger CupGroup StageBalazs KatzMatyas Odnoga</v>
      </c>
      <c r="V1235">
        <f t="shared" si="116"/>
        <v>0</v>
      </c>
      <c r="X1235">
        <f t="shared" si="117"/>
        <v>0</v>
      </c>
      <c r="Y1235">
        <f t="shared" si="114"/>
        <v>0</v>
      </c>
      <c r="AA1235">
        <f t="shared" si="118"/>
        <v>0</v>
      </c>
      <c r="AB1235">
        <f t="shared" si="119"/>
        <v>0</v>
      </c>
    </row>
    <row r="1236" spans="1:28" x14ac:dyDescent="0.35">
      <c r="A1236" s="15">
        <v>44310</v>
      </c>
      <c r="B1236" s="16" t="s">
        <v>18</v>
      </c>
      <c r="C1236" s="16" t="s">
        <v>114</v>
      </c>
      <c r="D1236" s="16" t="s">
        <v>5</v>
      </c>
      <c r="E1236" s="16" t="s">
        <v>57</v>
      </c>
      <c r="F1236" s="16" t="s">
        <v>4</v>
      </c>
      <c r="G1236" s="16" t="s">
        <v>52</v>
      </c>
      <c r="H1236" s="16">
        <v>3</v>
      </c>
      <c r="I1236" s="16">
        <v>4</v>
      </c>
      <c r="J1236" s="16" t="s">
        <v>85</v>
      </c>
      <c r="K1236" s="16" t="s">
        <v>81</v>
      </c>
      <c r="L1236" s="16" t="s">
        <v>12</v>
      </c>
      <c r="M1236" s="16" t="s">
        <v>39</v>
      </c>
      <c r="N1236" s="16" t="s">
        <v>11</v>
      </c>
      <c r="O1236" s="17" t="s">
        <v>33</v>
      </c>
      <c r="R1236" t="str">
        <f t="shared" si="115"/>
        <v>Budaors Challenger CupGroup StageBalazs KatzMatyas Odnoga</v>
      </c>
      <c r="V1236">
        <f t="shared" si="116"/>
        <v>0</v>
      </c>
      <c r="X1236">
        <f t="shared" si="117"/>
        <v>0</v>
      </c>
      <c r="Y1236">
        <f t="shared" si="114"/>
        <v>0</v>
      </c>
      <c r="AA1236">
        <f t="shared" si="118"/>
        <v>0</v>
      </c>
      <c r="AB1236">
        <f t="shared" si="119"/>
        <v>0</v>
      </c>
    </row>
    <row r="1237" spans="1:28" x14ac:dyDescent="0.35">
      <c r="A1237" s="15">
        <v>44310</v>
      </c>
      <c r="B1237" s="16" t="s">
        <v>18</v>
      </c>
      <c r="C1237" s="16" t="s">
        <v>114</v>
      </c>
      <c r="D1237" s="16" t="s">
        <v>5</v>
      </c>
      <c r="E1237" s="16" t="s">
        <v>57</v>
      </c>
      <c r="F1237" s="16" t="s">
        <v>4</v>
      </c>
      <c r="G1237" s="16" t="s">
        <v>52</v>
      </c>
      <c r="H1237" s="16">
        <v>3</v>
      </c>
      <c r="I1237" s="16">
        <v>5</v>
      </c>
      <c r="J1237" s="16" t="s">
        <v>85</v>
      </c>
      <c r="K1237" s="16" t="s">
        <v>81</v>
      </c>
      <c r="L1237" s="16" t="s">
        <v>11</v>
      </c>
      <c r="M1237" s="16">
        <v>1</v>
      </c>
      <c r="N1237" s="16" t="s">
        <v>12</v>
      </c>
      <c r="O1237" s="17" t="s">
        <v>35</v>
      </c>
      <c r="R1237" t="str">
        <f t="shared" si="115"/>
        <v>Budaors Challenger CupGroup StageBalazs KatzMatyas Odnoga</v>
      </c>
      <c r="V1237">
        <f t="shared" si="116"/>
        <v>0</v>
      </c>
      <c r="X1237">
        <f t="shared" si="117"/>
        <v>0</v>
      </c>
      <c r="Y1237">
        <f t="shared" si="114"/>
        <v>1</v>
      </c>
      <c r="AA1237">
        <f t="shared" si="118"/>
        <v>0</v>
      </c>
      <c r="AB1237">
        <f t="shared" si="119"/>
        <v>0</v>
      </c>
    </row>
    <row r="1238" spans="1:28" x14ac:dyDescent="0.35">
      <c r="A1238" s="15">
        <v>44310</v>
      </c>
      <c r="B1238" s="16" t="s">
        <v>18</v>
      </c>
      <c r="C1238" s="16" t="s">
        <v>114</v>
      </c>
      <c r="D1238" s="16" t="s">
        <v>5</v>
      </c>
      <c r="E1238" s="16" t="s">
        <v>57</v>
      </c>
      <c r="F1238" s="16" t="s">
        <v>4</v>
      </c>
      <c r="G1238" s="16" t="s">
        <v>52</v>
      </c>
      <c r="H1238" s="16">
        <v>3</v>
      </c>
      <c r="I1238" s="16">
        <v>6</v>
      </c>
      <c r="J1238" s="16" t="s">
        <v>85</v>
      </c>
      <c r="K1238" s="16" t="s">
        <v>81</v>
      </c>
      <c r="L1238" s="16" t="s">
        <v>11</v>
      </c>
      <c r="M1238" s="16">
        <v>2</v>
      </c>
      <c r="N1238" s="16" t="s">
        <v>12</v>
      </c>
      <c r="O1238" s="17" t="s">
        <v>35</v>
      </c>
      <c r="R1238" t="str">
        <f t="shared" si="115"/>
        <v>Budaors Challenger CupGroup StageBalazs KatzMatyas Odnoga</v>
      </c>
      <c r="V1238">
        <f t="shared" si="116"/>
        <v>0</v>
      </c>
      <c r="X1238">
        <f t="shared" si="117"/>
        <v>0</v>
      </c>
      <c r="Y1238">
        <f t="shared" si="114"/>
        <v>0</v>
      </c>
      <c r="AA1238">
        <f t="shared" si="118"/>
        <v>0</v>
      </c>
      <c r="AB1238">
        <f t="shared" si="119"/>
        <v>1</v>
      </c>
    </row>
    <row r="1239" spans="1:28" x14ac:dyDescent="0.35">
      <c r="A1239" s="15">
        <v>44310</v>
      </c>
      <c r="B1239" s="16" t="s">
        <v>18</v>
      </c>
      <c r="C1239" s="16" t="s">
        <v>114</v>
      </c>
      <c r="D1239" s="16" t="s">
        <v>5</v>
      </c>
      <c r="E1239" s="16" t="s">
        <v>57</v>
      </c>
      <c r="F1239" s="16" t="s">
        <v>4</v>
      </c>
      <c r="G1239" s="16" t="s">
        <v>52</v>
      </c>
      <c r="H1239" s="16">
        <v>3</v>
      </c>
      <c r="I1239" s="16">
        <v>7</v>
      </c>
      <c r="J1239" s="16" t="s">
        <v>85</v>
      </c>
      <c r="K1239" s="16" t="s">
        <v>81</v>
      </c>
      <c r="L1239" s="16" t="s">
        <v>11</v>
      </c>
      <c r="M1239" s="16">
        <v>2</v>
      </c>
      <c r="N1239" s="16" t="s">
        <v>11</v>
      </c>
      <c r="O1239" s="17" t="s">
        <v>33</v>
      </c>
      <c r="R1239" t="str">
        <f t="shared" si="115"/>
        <v>Budaors Challenger CupGroup StageBalazs KatzMatyas Odnoga</v>
      </c>
      <c r="V1239">
        <f t="shared" si="116"/>
        <v>1</v>
      </c>
      <c r="X1239">
        <f t="shared" si="117"/>
        <v>0</v>
      </c>
      <c r="Y1239">
        <f t="shared" si="114"/>
        <v>0</v>
      </c>
      <c r="AA1239">
        <f t="shared" si="118"/>
        <v>1</v>
      </c>
      <c r="AB1239">
        <f t="shared" si="119"/>
        <v>0</v>
      </c>
    </row>
    <row r="1240" spans="1:28" x14ac:dyDescent="0.35">
      <c r="A1240" s="15">
        <v>44310</v>
      </c>
      <c r="B1240" s="16" t="s">
        <v>18</v>
      </c>
      <c r="C1240" s="16" t="s">
        <v>114</v>
      </c>
      <c r="D1240" s="16" t="s">
        <v>5</v>
      </c>
      <c r="E1240" s="16" t="s">
        <v>57</v>
      </c>
      <c r="F1240" s="16" t="s">
        <v>4</v>
      </c>
      <c r="G1240" s="16" t="s">
        <v>52</v>
      </c>
      <c r="H1240" s="16">
        <v>3</v>
      </c>
      <c r="I1240" s="16">
        <v>8</v>
      </c>
      <c r="J1240" s="16" t="s">
        <v>85</v>
      </c>
      <c r="K1240" s="16" t="s">
        <v>81</v>
      </c>
      <c r="L1240" s="16" t="s">
        <v>11</v>
      </c>
      <c r="M1240" s="16">
        <v>1</v>
      </c>
      <c r="N1240" s="16" t="s">
        <v>11</v>
      </c>
      <c r="O1240" s="17" t="s">
        <v>33</v>
      </c>
      <c r="R1240" t="str">
        <f t="shared" si="115"/>
        <v>Budaors Challenger CupGroup StageBalazs KatzMatyas Odnoga</v>
      </c>
      <c r="V1240">
        <f t="shared" si="116"/>
        <v>1</v>
      </c>
      <c r="X1240">
        <f t="shared" si="117"/>
        <v>1</v>
      </c>
      <c r="Y1240">
        <f t="shared" si="114"/>
        <v>0</v>
      </c>
      <c r="AA1240">
        <f t="shared" si="118"/>
        <v>0</v>
      </c>
      <c r="AB1240">
        <f t="shared" si="119"/>
        <v>0</v>
      </c>
    </row>
    <row r="1241" spans="1:28" x14ac:dyDescent="0.35">
      <c r="A1241" s="15">
        <v>44310</v>
      </c>
      <c r="B1241" s="16" t="s">
        <v>18</v>
      </c>
      <c r="C1241" s="16" t="s">
        <v>114</v>
      </c>
      <c r="D1241" s="16" t="s">
        <v>5</v>
      </c>
      <c r="E1241" s="16" t="s">
        <v>57</v>
      </c>
      <c r="F1241" s="16" t="s">
        <v>4</v>
      </c>
      <c r="G1241" s="16" t="s">
        <v>52</v>
      </c>
      <c r="H1241" s="16">
        <v>3</v>
      </c>
      <c r="I1241" s="16">
        <v>9</v>
      </c>
      <c r="J1241" s="16" t="s">
        <v>85</v>
      </c>
      <c r="K1241" s="16" t="s">
        <v>81</v>
      </c>
      <c r="L1241" s="16" t="s">
        <v>12</v>
      </c>
      <c r="M1241" s="16" t="s">
        <v>39</v>
      </c>
      <c r="N1241" s="16" t="s">
        <v>11</v>
      </c>
      <c r="O1241" s="17" t="s">
        <v>33</v>
      </c>
      <c r="R1241" t="str">
        <f t="shared" si="115"/>
        <v>Budaors Challenger CupGroup StageBalazs KatzMatyas Odnoga</v>
      </c>
      <c r="V1241">
        <f t="shared" si="116"/>
        <v>0</v>
      </c>
      <c r="X1241">
        <f t="shared" si="117"/>
        <v>0</v>
      </c>
      <c r="Y1241">
        <f t="shared" si="114"/>
        <v>0</v>
      </c>
      <c r="AA1241">
        <f t="shared" si="118"/>
        <v>0</v>
      </c>
      <c r="AB1241">
        <f t="shared" si="119"/>
        <v>0</v>
      </c>
    </row>
    <row r="1242" spans="1:28" x14ac:dyDescent="0.35">
      <c r="A1242" s="15">
        <v>44310</v>
      </c>
      <c r="B1242" s="16" t="s">
        <v>18</v>
      </c>
      <c r="C1242" s="16" t="s">
        <v>114</v>
      </c>
      <c r="D1242" s="16" t="s">
        <v>5</v>
      </c>
      <c r="E1242" s="16" t="s">
        <v>57</v>
      </c>
      <c r="F1242" s="16" t="s">
        <v>4</v>
      </c>
      <c r="G1242" s="16" t="s">
        <v>52</v>
      </c>
      <c r="H1242" s="16">
        <v>3</v>
      </c>
      <c r="I1242" s="16">
        <v>10</v>
      </c>
      <c r="J1242" s="16" t="s">
        <v>85</v>
      </c>
      <c r="K1242" s="16" t="s">
        <v>81</v>
      </c>
      <c r="L1242" s="16" t="s">
        <v>12</v>
      </c>
      <c r="M1242" s="16">
        <v>2</v>
      </c>
      <c r="N1242" s="16" t="s">
        <v>12</v>
      </c>
      <c r="O1242" s="17" t="s">
        <v>33</v>
      </c>
      <c r="R1242" t="str">
        <f t="shared" si="115"/>
        <v>Budaors Challenger CupGroup StageBalazs KatzMatyas Odnoga</v>
      </c>
      <c r="V1242">
        <f t="shared" si="116"/>
        <v>1</v>
      </c>
      <c r="X1242">
        <f t="shared" si="117"/>
        <v>0</v>
      </c>
      <c r="Y1242">
        <f t="shared" si="114"/>
        <v>0</v>
      </c>
      <c r="AA1242">
        <f t="shared" si="118"/>
        <v>1</v>
      </c>
      <c r="AB1242">
        <f t="shared" si="119"/>
        <v>0</v>
      </c>
    </row>
    <row r="1243" spans="1:28" x14ac:dyDescent="0.35">
      <c r="A1243" s="15">
        <v>44310</v>
      </c>
      <c r="B1243" s="16" t="s">
        <v>18</v>
      </c>
      <c r="C1243" s="16" t="s">
        <v>114</v>
      </c>
      <c r="D1243" s="16" t="s">
        <v>5</v>
      </c>
      <c r="E1243" s="16" t="s">
        <v>57</v>
      </c>
      <c r="F1243" s="16" t="s">
        <v>4</v>
      </c>
      <c r="G1243" s="16" t="s">
        <v>52</v>
      </c>
      <c r="H1243" s="16">
        <v>3</v>
      </c>
      <c r="I1243" s="16">
        <v>11</v>
      </c>
      <c r="J1243" s="16" t="s">
        <v>85</v>
      </c>
      <c r="K1243" s="16" t="s">
        <v>81</v>
      </c>
      <c r="L1243" s="16" t="s">
        <v>12</v>
      </c>
      <c r="M1243" s="16">
        <v>2</v>
      </c>
      <c r="N1243" s="16" t="s">
        <v>11</v>
      </c>
      <c r="O1243" s="17" t="s">
        <v>34</v>
      </c>
      <c r="R1243" t="str">
        <f t="shared" si="115"/>
        <v>Budaors Challenger CupGroup StageBalazs KatzMatyas Odnoga</v>
      </c>
      <c r="V1243">
        <f t="shared" si="116"/>
        <v>0</v>
      </c>
      <c r="X1243">
        <f t="shared" si="117"/>
        <v>0</v>
      </c>
      <c r="Y1243">
        <f t="shared" si="114"/>
        <v>0</v>
      </c>
      <c r="AA1243">
        <f t="shared" si="118"/>
        <v>0</v>
      </c>
      <c r="AB1243">
        <f t="shared" si="119"/>
        <v>1</v>
      </c>
    </row>
    <row r="1244" spans="1:28" x14ac:dyDescent="0.35">
      <c r="A1244" s="15">
        <v>44310</v>
      </c>
      <c r="B1244" s="16" t="s">
        <v>18</v>
      </c>
      <c r="C1244" s="16" t="s">
        <v>114</v>
      </c>
      <c r="D1244" s="16" t="s">
        <v>5</v>
      </c>
      <c r="E1244" s="16" t="s">
        <v>57</v>
      </c>
      <c r="F1244" s="16" t="s">
        <v>4</v>
      </c>
      <c r="G1244" s="16" t="s">
        <v>52</v>
      </c>
      <c r="H1244" s="16">
        <v>3</v>
      </c>
      <c r="I1244" s="16">
        <v>12</v>
      </c>
      <c r="J1244" s="16" t="s">
        <v>85</v>
      </c>
      <c r="K1244" s="16" t="s">
        <v>81</v>
      </c>
      <c r="L1244" s="16" t="s">
        <v>12</v>
      </c>
      <c r="M1244" s="16">
        <v>1</v>
      </c>
      <c r="N1244" s="16" t="s">
        <v>11</v>
      </c>
      <c r="O1244" s="17" t="s">
        <v>34</v>
      </c>
      <c r="R1244" t="str">
        <f t="shared" si="115"/>
        <v>Budaors Challenger CupGroup StageBalazs KatzMatyas Odnoga</v>
      </c>
      <c r="V1244">
        <f t="shared" si="116"/>
        <v>0</v>
      </c>
      <c r="X1244">
        <f t="shared" si="117"/>
        <v>0</v>
      </c>
      <c r="Y1244">
        <f t="shared" si="114"/>
        <v>1</v>
      </c>
      <c r="AA1244">
        <f t="shared" si="118"/>
        <v>0</v>
      </c>
      <c r="AB1244">
        <f t="shared" si="119"/>
        <v>0</v>
      </c>
    </row>
    <row r="1245" spans="1:28" x14ac:dyDescent="0.35">
      <c r="A1245" s="15">
        <v>44310</v>
      </c>
      <c r="B1245" s="16" t="s">
        <v>18</v>
      </c>
      <c r="C1245" s="16" t="s">
        <v>114</v>
      </c>
      <c r="D1245" s="16" t="s">
        <v>5</v>
      </c>
      <c r="E1245" s="16" t="s">
        <v>57</v>
      </c>
      <c r="F1245" s="16" t="s">
        <v>4</v>
      </c>
      <c r="G1245" s="16" t="s">
        <v>52</v>
      </c>
      <c r="H1245" s="16">
        <v>3</v>
      </c>
      <c r="I1245" s="16">
        <v>13</v>
      </c>
      <c r="J1245" s="16" t="s">
        <v>85</v>
      </c>
      <c r="K1245" s="16" t="s">
        <v>81</v>
      </c>
      <c r="L1245" s="16" t="s">
        <v>11</v>
      </c>
      <c r="M1245" s="16">
        <v>2</v>
      </c>
      <c r="N1245" s="16" t="s">
        <v>11</v>
      </c>
      <c r="O1245" s="17" t="s">
        <v>34</v>
      </c>
      <c r="R1245" t="str">
        <f t="shared" si="115"/>
        <v>Budaors Challenger CupGroup StageBalazs KatzMatyas Odnoga</v>
      </c>
      <c r="V1245">
        <f t="shared" si="116"/>
        <v>1</v>
      </c>
      <c r="X1245">
        <f t="shared" si="117"/>
        <v>0</v>
      </c>
      <c r="Y1245">
        <f t="shared" si="114"/>
        <v>0</v>
      </c>
      <c r="AA1245">
        <f t="shared" si="118"/>
        <v>1</v>
      </c>
      <c r="AB1245">
        <f t="shared" si="119"/>
        <v>0</v>
      </c>
    </row>
    <row r="1246" spans="1:28" x14ac:dyDescent="0.35">
      <c r="A1246" s="15">
        <v>44310</v>
      </c>
      <c r="B1246" s="16" t="s">
        <v>18</v>
      </c>
      <c r="C1246" s="16" t="s">
        <v>114</v>
      </c>
      <c r="D1246" s="16" t="s">
        <v>5</v>
      </c>
      <c r="E1246" s="16" t="s">
        <v>57</v>
      </c>
      <c r="F1246" s="16" t="s">
        <v>4</v>
      </c>
      <c r="G1246" s="16" t="s">
        <v>52</v>
      </c>
      <c r="H1246" s="16">
        <v>3</v>
      </c>
      <c r="I1246" s="16">
        <v>14</v>
      </c>
      <c r="J1246" s="16" t="s">
        <v>85</v>
      </c>
      <c r="K1246" s="16" t="s">
        <v>81</v>
      </c>
      <c r="L1246" s="16" t="s">
        <v>11</v>
      </c>
      <c r="M1246" s="16">
        <v>1</v>
      </c>
      <c r="N1246" s="16" t="s">
        <v>11</v>
      </c>
      <c r="O1246" s="17" t="s">
        <v>33</v>
      </c>
      <c r="R1246" t="str">
        <f t="shared" si="115"/>
        <v>Budaors Challenger CupGroup StageBalazs KatzMatyas Odnoga</v>
      </c>
      <c r="V1246">
        <f t="shared" si="116"/>
        <v>1</v>
      </c>
      <c r="X1246">
        <f t="shared" si="117"/>
        <v>1</v>
      </c>
      <c r="Y1246">
        <f t="shared" si="114"/>
        <v>0</v>
      </c>
      <c r="AA1246">
        <f t="shared" si="118"/>
        <v>0</v>
      </c>
      <c r="AB1246">
        <f t="shared" si="119"/>
        <v>0</v>
      </c>
    </row>
    <row r="1247" spans="1:28" x14ac:dyDescent="0.35">
      <c r="A1247" s="15">
        <v>44310</v>
      </c>
      <c r="B1247" s="16" t="s">
        <v>18</v>
      </c>
      <c r="C1247" s="16" t="s">
        <v>114</v>
      </c>
      <c r="D1247" s="16" t="s">
        <v>5</v>
      </c>
      <c r="E1247" s="16" t="s">
        <v>57</v>
      </c>
      <c r="F1247" s="16" t="s">
        <v>4</v>
      </c>
      <c r="G1247" s="16" t="s">
        <v>52</v>
      </c>
      <c r="H1247" s="16">
        <v>3</v>
      </c>
      <c r="I1247" s="16">
        <v>15</v>
      </c>
      <c r="J1247" s="16" t="s">
        <v>85</v>
      </c>
      <c r="K1247" s="16" t="s">
        <v>81</v>
      </c>
      <c r="L1247" s="16" t="s">
        <v>11</v>
      </c>
      <c r="M1247" s="16">
        <v>1</v>
      </c>
      <c r="N1247" s="16" t="s">
        <v>12</v>
      </c>
      <c r="O1247" s="17" t="s">
        <v>34</v>
      </c>
      <c r="R1247" t="str">
        <f t="shared" si="115"/>
        <v>Budaors Challenger CupGroup StageBalazs KatzMatyas Odnoga</v>
      </c>
      <c r="V1247">
        <f t="shared" si="116"/>
        <v>0</v>
      </c>
      <c r="X1247">
        <f t="shared" si="117"/>
        <v>0</v>
      </c>
      <c r="Y1247">
        <f t="shared" si="114"/>
        <v>1</v>
      </c>
      <c r="AA1247">
        <f t="shared" si="118"/>
        <v>0</v>
      </c>
      <c r="AB1247">
        <f t="shared" si="119"/>
        <v>0</v>
      </c>
    </row>
    <row r="1248" spans="1:28" x14ac:dyDescent="0.35">
      <c r="A1248" s="15">
        <v>44310</v>
      </c>
      <c r="B1248" s="16" t="s">
        <v>18</v>
      </c>
      <c r="C1248" s="16" t="s">
        <v>114</v>
      </c>
      <c r="D1248" s="16" t="s">
        <v>5</v>
      </c>
      <c r="E1248" s="16" t="s">
        <v>57</v>
      </c>
      <c r="F1248" s="16" t="s">
        <v>4</v>
      </c>
      <c r="G1248" s="16" t="s">
        <v>52</v>
      </c>
      <c r="H1248" s="16">
        <v>3</v>
      </c>
      <c r="I1248" s="16">
        <v>16</v>
      </c>
      <c r="J1248" s="16" t="s">
        <v>85</v>
      </c>
      <c r="K1248" s="16" t="s">
        <v>81</v>
      </c>
      <c r="L1248" s="16" t="s">
        <v>11</v>
      </c>
      <c r="M1248" s="16">
        <v>1</v>
      </c>
      <c r="N1248" s="16" t="s">
        <v>11</v>
      </c>
      <c r="O1248" s="17" t="s">
        <v>33</v>
      </c>
      <c r="R1248" t="str">
        <f t="shared" si="115"/>
        <v>Budaors Challenger CupGroup StageBalazs KatzMatyas Odnoga</v>
      </c>
      <c r="V1248">
        <f t="shared" si="116"/>
        <v>1</v>
      </c>
      <c r="X1248">
        <f t="shared" si="117"/>
        <v>1</v>
      </c>
      <c r="Y1248">
        <f t="shared" si="114"/>
        <v>0</v>
      </c>
      <c r="AA1248">
        <f t="shared" si="118"/>
        <v>0</v>
      </c>
      <c r="AB1248">
        <f t="shared" si="119"/>
        <v>0</v>
      </c>
    </row>
    <row r="1249" spans="1:28" x14ac:dyDescent="0.35">
      <c r="A1249" s="15">
        <v>44310</v>
      </c>
      <c r="B1249" s="16" t="s">
        <v>18</v>
      </c>
      <c r="C1249" s="16" t="s">
        <v>114</v>
      </c>
      <c r="D1249" s="16" t="s">
        <v>5</v>
      </c>
      <c r="E1249" s="16" t="s">
        <v>57</v>
      </c>
      <c r="F1249" s="16" t="s">
        <v>4</v>
      </c>
      <c r="G1249" s="16" t="s">
        <v>52</v>
      </c>
      <c r="H1249" s="16">
        <v>3</v>
      </c>
      <c r="I1249" s="16">
        <v>17</v>
      </c>
      <c r="J1249" s="16" t="s">
        <v>85</v>
      </c>
      <c r="K1249" s="16" t="s">
        <v>81</v>
      </c>
      <c r="L1249" s="16" t="s">
        <v>12</v>
      </c>
      <c r="M1249" s="16">
        <v>2</v>
      </c>
      <c r="N1249" s="16" t="s">
        <v>12</v>
      </c>
      <c r="O1249" s="17" t="s">
        <v>33</v>
      </c>
      <c r="R1249" t="str">
        <f t="shared" si="115"/>
        <v>Budaors Challenger CupGroup StageBalazs KatzMatyas Odnoga</v>
      </c>
      <c r="V1249">
        <f t="shared" si="116"/>
        <v>1</v>
      </c>
      <c r="X1249">
        <f t="shared" si="117"/>
        <v>0</v>
      </c>
      <c r="Y1249">
        <f t="shared" si="114"/>
        <v>0</v>
      </c>
      <c r="AA1249">
        <f t="shared" si="118"/>
        <v>1</v>
      </c>
      <c r="AB1249">
        <f t="shared" si="119"/>
        <v>0</v>
      </c>
    </row>
    <row r="1250" spans="1:28" x14ac:dyDescent="0.35">
      <c r="A1250" s="15">
        <v>44310</v>
      </c>
      <c r="B1250" s="16" t="s">
        <v>18</v>
      </c>
      <c r="C1250" s="16" t="s">
        <v>114</v>
      </c>
      <c r="D1250" s="16" t="s">
        <v>5</v>
      </c>
      <c r="E1250" s="16" t="s">
        <v>57</v>
      </c>
      <c r="F1250" s="16" t="s">
        <v>4</v>
      </c>
      <c r="G1250" s="16" t="s">
        <v>52</v>
      </c>
      <c r="H1250" s="16">
        <v>3</v>
      </c>
      <c r="I1250" s="16">
        <v>18</v>
      </c>
      <c r="J1250" s="16" t="s">
        <v>85</v>
      </c>
      <c r="K1250" s="16" t="s">
        <v>81</v>
      </c>
      <c r="L1250" s="16" t="s">
        <v>12</v>
      </c>
      <c r="M1250" s="16">
        <v>1</v>
      </c>
      <c r="N1250" s="16" t="s">
        <v>11</v>
      </c>
      <c r="O1250" s="17" t="s">
        <v>33</v>
      </c>
      <c r="R1250" t="str">
        <f t="shared" si="115"/>
        <v>Budaors Challenger CupGroup StageBalazs KatzMatyas Odnoga</v>
      </c>
      <c r="V1250">
        <f t="shared" si="116"/>
        <v>0</v>
      </c>
      <c r="X1250">
        <f t="shared" si="117"/>
        <v>0</v>
      </c>
      <c r="Y1250">
        <f t="shared" si="114"/>
        <v>1</v>
      </c>
      <c r="AA1250">
        <f t="shared" si="118"/>
        <v>0</v>
      </c>
      <c r="AB1250">
        <f t="shared" si="119"/>
        <v>0</v>
      </c>
    </row>
    <row r="1251" spans="1:28" x14ac:dyDescent="0.35">
      <c r="A1251" s="15">
        <v>44310</v>
      </c>
      <c r="B1251" s="16" t="s">
        <v>18</v>
      </c>
      <c r="C1251" s="16" t="s">
        <v>114</v>
      </c>
      <c r="D1251" s="16" t="s">
        <v>5</v>
      </c>
      <c r="E1251" s="16" t="s">
        <v>57</v>
      </c>
      <c r="F1251" s="16" t="s">
        <v>4</v>
      </c>
      <c r="G1251" s="16" t="s">
        <v>52</v>
      </c>
      <c r="H1251" s="16">
        <v>1</v>
      </c>
      <c r="I1251" s="16">
        <v>1</v>
      </c>
      <c r="J1251" s="16" t="s">
        <v>126</v>
      </c>
      <c r="K1251" s="16" t="s">
        <v>74</v>
      </c>
      <c r="L1251" s="16" t="s">
        <v>12</v>
      </c>
      <c r="M1251" s="16">
        <v>2</v>
      </c>
      <c r="N1251" s="16" t="s">
        <v>12</v>
      </c>
      <c r="O1251" s="17" t="s">
        <v>33</v>
      </c>
      <c r="R1251" t="str">
        <f t="shared" si="115"/>
        <v>Budaors Challenger CupGroup StageJean Thierry BelusAbel Hegedus</v>
      </c>
      <c r="V1251">
        <f t="shared" si="116"/>
        <v>1</v>
      </c>
      <c r="X1251">
        <f t="shared" si="117"/>
        <v>0</v>
      </c>
      <c r="Y1251">
        <f t="shared" si="114"/>
        <v>0</v>
      </c>
      <c r="AA1251">
        <f t="shared" si="118"/>
        <v>1</v>
      </c>
      <c r="AB1251">
        <f t="shared" si="119"/>
        <v>0</v>
      </c>
    </row>
    <row r="1252" spans="1:28" x14ac:dyDescent="0.35">
      <c r="A1252" s="15">
        <v>44310</v>
      </c>
      <c r="B1252" s="16" t="s">
        <v>18</v>
      </c>
      <c r="C1252" s="16" t="s">
        <v>114</v>
      </c>
      <c r="D1252" s="16" t="s">
        <v>5</v>
      </c>
      <c r="E1252" s="16" t="s">
        <v>57</v>
      </c>
      <c r="F1252" s="16" t="s">
        <v>4</v>
      </c>
      <c r="G1252" s="16" t="s">
        <v>52</v>
      </c>
      <c r="H1252" s="16">
        <v>1</v>
      </c>
      <c r="I1252" s="16">
        <v>2</v>
      </c>
      <c r="J1252" s="16" t="s">
        <v>126</v>
      </c>
      <c r="K1252" s="16" t="s">
        <v>74</v>
      </c>
      <c r="L1252" s="16" t="s">
        <v>12</v>
      </c>
      <c r="M1252" s="16">
        <v>1</v>
      </c>
      <c r="N1252" s="16" t="s">
        <v>12</v>
      </c>
      <c r="O1252" s="17" t="s">
        <v>33</v>
      </c>
      <c r="R1252" t="str">
        <f t="shared" si="115"/>
        <v>Budaors Challenger CupGroup StageJean Thierry BelusAbel Hegedus</v>
      </c>
      <c r="V1252">
        <f t="shared" si="116"/>
        <v>1</v>
      </c>
      <c r="X1252">
        <f t="shared" si="117"/>
        <v>1</v>
      </c>
      <c r="Y1252">
        <f t="shared" si="114"/>
        <v>0</v>
      </c>
      <c r="AA1252">
        <f t="shared" si="118"/>
        <v>0</v>
      </c>
      <c r="AB1252">
        <f t="shared" si="119"/>
        <v>0</v>
      </c>
    </row>
    <row r="1253" spans="1:28" x14ac:dyDescent="0.35">
      <c r="A1253" s="15">
        <v>44310</v>
      </c>
      <c r="B1253" s="16" t="s">
        <v>18</v>
      </c>
      <c r="C1253" s="16" t="s">
        <v>114</v>
      </c>
      <c r="D1253" s="16" t="s">
        <v>5</v>
      </c>
      <c r="E1253" s="16" t="s">
        <v>57</v>
      </c>
      <c r="F1253" s="16" t="s">
        <v>4</v>
      </c>
      <c r="G1253" s="16" t="s">
        <v>52</v>
      </c>
      <c r="H1253" s="16">
        <v>1</v>
      </c>
      <c r="I1253" s="16">
        <v>3</v>
      </c>
      <c r="J1253" s="16" t="s">
        <v>126</v>
      </c>
      <c r="K1253" s="16" t="s">
        <v>74</v>
      </c>
      <c r="L1253" s="16" t="s">
        <v>12</v>
      </c>
      <c r="M1253" s="16">
        <v>1</v>
      </c>
      <c r="N1253" s="16" t="s">
        <v>12</v>
      </c>
      <c r="O1253" s="17" t="s">
        <v>33</v>
      </c>
      <c r="R1253" t="str">
        <f t="shared" si="115"/>
        <v>Budaors Challenger CupGroup StageJean Thierry BelusAbel Hegedus</v>
      </c>
      <c r="V1253">
        <f t="shared" si="116"/>
        <v>1</v>
      </c>
      <c r="X1253">
        <f t="shared" si="117"/>
        <v>1</v>
      </c>
      <c r="Y1253">
        <f t="shared" si="114"/>
        <v>0</v>
      </c>
      <c r="AA1253">
        <f t="shared" si="118"/>
        <v>0</v>
      </c>
      <c r="AB1253">
        <f t="shared" si="119"/>
        <v>0</v>
      </c>
    </row>
    <row r="1254" spans="1:28" x14ac:dyDescent="0.35">
      <c r="A1254" s="15">
        <v>44310</v>
      </c>
      <c r="B1254" s="16" t="s">
        <v>18</v>
      </c>
      <c r="C1254" s="16" t="s">
        <v>114</v>
      </c>
      <c r="D1254" s="16" t="s">
        <v>5</v>
      </c>
      <c r="E1254" s="16" t="s">
        <v>57</v>
      </c>
      <c r="F1254" s="16" t="s">
        <v>4</v>
      </c>
      <c r="G1254" s="16" t="s">
        <v>52</v>
      </c>
      <c r="H1254" s="16">
        <v>1</v>
      </c>
      <c r="I1254" s="16">
        <v>4</v>
      </c>
      <c r="J1254" s="16" t="s">
        <v>126</v>
      </c>
      <c r="K1254" s="16" t="s">
        <v>74</v>
      </c>
      <c r="L1254" s="16" t="s">
        <v>12</v>
      </c>
      <c r="M1254" s="16">
        <v>1</v>
      </c>
      <c r="N1254" s="16" t="s">
        <v>11</v>
      </c>
      <c r="O1254" s="17" t="s">
        <v>33</v>
      </c>
      <c r="R1254" t="str">
        <f t="shared" si="115"/>
        <v>Budaors Challenger CupGroup StageJean Thierry BelusAbel Hegedus</v>
      </c>
      <c r="V1254">
        <f t="shared" si="116"/>
        <v>0</v>
      </c>
      <c r="X1254">
        <f t="shared" si="117"/>
        <v>0</v>
      </c>
      <c r="Y1254">
        <f t="shared" si="114"/>
        <v>1</v>
      </c>
      <c r="AA1254">
        <f t="shared" si="118"/>
        <v>0</v>
      </c>
      <c r="AB1254">
        <f t="shared" si="119"/>
        <v>0</v>
      </c>
    </row>
    <row r="1255" spans="1:28" x14ac:dyDescent="0.35">
      <c r="A1255" s="15">
        <v>44310</v>
      </c>
      <c r="B1255" s="16" t="s">
        <v>18</v>
      </c>
      <c r="C1255" s="16" t="s">
        <v>114</v>
      </c>
      <c r="D1255" s="16" t="s">
        <v>5</v>
      </c>
      <c r="E1255" s="16" t="s">
        <v>57</v>
      </c>
      <c r="F1255" s="16" t="s">
        <v>4</v>
      </c>
      <c r="G1255" s="16" t="s">
        <v>52</v>
      </c>
      <c r="H1255" s="16">
        <v>1</v>
      </c>
      <c r="I1255" s="16">
        <v>5</v>
      </c>
      <c r="J1255" s="16" t="s">
        <v>126</v>
      </c>
      <c r="K1255" s="16" t="s">
        <v>74</v>
      </c>
      <c r="L1255" s="16" t="s">
        <v>11</v>
      </c>
      <c r="M1255" s="16">
        <v>2</v>
      </c>
      <c r="N1255" s="16" t="s">
        <v>11</v>
      </c>
      <c r="O1255" s="17" t="s">
        <v>33</v>
      </c>
      <c r="R1255" t="str">
        <f t="shared" si="115"/>
        <v>Budaors Challenger CupGroup StageJean Thierry BelusAbel Hegedus</v>
      </c>
      <c r="V1255">
        <f t="shared" si="116"/>
        <v>1</v>
      </c>
      <c r="X1255">
        <f t="shared" si="117"/>
        <v>0</v>
      </c>
      <c r="Y1255">
        <f t="shared" si="114"/>
        <v>0</v>
      </c>
      <c r="AA1255">
        <f t="shared" si="118"/>
        <v>1</v>
      </c>
      <c r="AB1255">
        <f t="shared" si="119"/>
        <v>0</v>
      </c>
    </row>
    <row r="1256" spans="1:28" x14ac:dyDescent="0.35">
      <c r="A1256" s="15">
        <v>44310</v>
      </c>
      <c r="B1256" s="16" t="s">
        <v>18</v>
      </c>
      <c r="C1256" s="16" t="s">
        <v>114</v>
      </c>
      <c r="D1256" s="16" t="s">
        <v>5</v>
      </c>
      <c r="E1256" s="16" t="s">
        <v>57</v>
      </c>
      <c r="F1256" s="16" t="s">
        <v>4</v>
      </c>
      <c r="G1256" s="16" t="s">
        <v>52</v>
      </c>
      <c r="H1256" s="16">
        <v>1</v>
      </c>
      <c r="I1256" s="16">
        <v>6</v>
      </c>
      <c r="J1256" s="16" t="s">
        <v>126</v>
      </c>
      <c r="K1256" s="16" t="s">
        <v>74</v>
      </c>
      <c r="L1256" s="16" t="s">
        <v>11</v>
      </c>
      <c r="M1256" s="16">
        <v>2</v>
      </c>
      <c r="N1256" s="16" t="s">
        <v>11</v>
      </c>
      <c r="O1256" s="17" t="s">
        <v>34</v>
      </c>
      <c r="R1256" t="str">
        <f t="shared" si="115"/>
        <v>Budaors Challenger CupGroup StageJean Thierry BelusAbel Hegedus</v>
      </c>
      <c r="V1256">
        <f t="shared" si="116"/>
        <v>1</v>
      </c>
      <c r="X1256">
        <f t="shared" si="117"/>
        <v>0</v>
      </c>
      <c r="Y1256">
        <f t="shared" si="114"/>
        <v>0</v>
      </c>
      <c r="AA1256">
        <f t="shared" si="118"/>
        <v>1</v>
      </c>
      <c r="AB1256">
        <f t="shared" si="119"/>
        <v>0</v>
      </c>
    </row>
    <row r="1257" spans="1:28" x14ac:dyDescent="0.35">
      <c r="A1257" s="15">
        <v>44310</v>
      </c>
      <c r="B1257" s="16" t="s">
        <v>18</v>
      </c>
      <c r="C1257" s="16" t="s">
        <v>114</v>
      </c>
      <c r="D1257" s="16" t="s">
        <v>5</v>
      </c>
      <c r="E1257" s="16" t="s">
        <v>57</v>
      </c>
      <c r="F1257" s="16" t="s">
        <v>4</v>
      </c>
      <c r="G1257" s="16" t="s">
        <v>52</v>
      </c>
      <c r="H1257" s="16">
        <v>1</v>
      </c>
      <c r="I1257" s="16">
        <v>7</v>
      </c>
      <c r="J1257" s="16" t="s">
        <v>126</v>
      </c>
      <c r="K1257" s="16" t="s">
        <v>74</v>
      </c>
      <c r="L1257" s="16" t="s">
        <v>11</v>
      </c>
      <c r="M1257" s="16">
        <v>1</v>
      </c>
      <c r="N1257" s="16" t="s">
        <v>11</v>
      </c>
      <c r="O1257" s="17" t="s">
        <v>33</v>
      </c>
      <c r="R1257" t="str">
        <f t="shared" si="115"/>
        <v>Budaors Challenger CupGroup StageJean Thierry BelusAbel Hegedus</v>
      </c>
      <c r="V1257">
        <f t="shared" si="116"/>
        <v>1</v>
      </c>
      <c r="X1257">
        <f t="shared" si="117"/>
        <v>1</v>
      </c>
      <c r="Y1257">
        <f t="shared" si="114"/>
        <v>0</v>
      </c>
      <c r="AA1257">
        <f t="shared" si="118"/>
        <v>0</v>
      </c>
      <c r="AB1257">
        <f t="shared" si="119"/>
        <v>0</v>
      </c>
    </row>
    <row r="1258" spans="1:28" x14ac:dyDescent="0.35">
      <c r="A1258" s="15">
        <v>44310</v>
      </c>
      <c r="B1258" s="16" t="s">
        <v>18</v>
      </c>
      <c r="C1258" s="16" t="s">
        <v>114</v>
      </c>
      <c r="D1258" s="16" t="s">
        <v>5</v>
      </c>
      <c r="E1258" s="16" t="s">
        <v>57</v>
      </c>
      <c r="F1258" s="16" t="s">
        <v>4</v>
      </c>
      <c r="G1258" s="16" t="s">
        <v>52</v>
      </c>
      <c r="H1258" s="16">
        <v>1</v>
      </c>
      <c r="I1258" s="16">
        <v>8</v>
      </c>
      <c r="J1258" s="16" t="s">
        <v>126</v>
      </c>
      <c r="K1258" s="16" t="s">
        <v>74</v>
      </c>
      <c r="L1258" s="16" t="s">
        <v>11</v>
      </c>
      <c r="M1258" s="16">
        <v>1</v>
      </c>
      <c r="N1258" s="16" t="s">
        <v>40</v>
      </c>
      <c r="O1258" s="17" t="s">
        <v>40</v>
      </c>
      <c r="R1258" t="str">
        <f t="shared" si="115"/>
        <v>Budaors Challenger CupGroup StageJean Thierry BelusAbel Hegedus</v>
      </c>
      <c r="V1258">
        <f t="shared" si="116"/>
        <v>0</v>
      </c>
      <c r="X1258">
        <f t="shared" si="117"/>
        <v>0</v>
      </c>
      <c r="Y1258">
        <f t="shared" si="114"/>
        <v>0</v>
      </c>
      <c r="AA1258">
        <f t="shared" si="118"/>
        <v>0</v>
      </c>
      <c r="AB1258">
        <f t="shared" si="119"/>
        <v>0</v>
      </c>
    </row>
    <row r="1259" spans="1:28" x14ac:dyDescent="0.35">
      <c r="A1259" s="15">
        <v>44310</v>
      </c>
      <c r="B1259" s="16" t="s">
        <v>18</v>
      </c>
      <c r="C1259" s="16" t="s">
        <v>114</v>
      </c>
      <c r="D1259" s="16" t="s">
        <v>5</v>
      </c>
      <c r="E1259" s="16" t="s">
        <v>57</v>
      </c>
      <c r="F1259" s="16" t="s">
        <v>4</v>
      </c>
      <c r="G1259" s="16" t="s">
        <v>52</v>
      </c>
      <c r="H1259" s="16">
        <v>1</v>
      </c>
      <c r="I1259" s="16">
        <v>9</v>
      </c>
      <c r="J1259" s="16" t="s">
        <v>126</v>
      </c>
      <c r="K1259" s="16" t="s">
        <v>74</v>
      </c>
      <c r="L1259" s="16" t="s">
        <v>11</v>
      </c>
      <c r="M1259" s="16">
        <v>2</v>
      </c>
      <c r="N1259" s="16" t="s">
        <v>11</v>
      </c>
      <c r="O1259" s="17" t="s">
        <v>33</v>
      </c>
      <c r="R1259" t="str">
        <f t="shared" si="115"/>
        <v>Budaors Challenger CupGroup StageJean Thierry BelusAbel Hegedus</v>
      </c>
      <c r="V1259">
        <f t="shared" si="116"/>
        <v>1</v>
      </c>
      <c r="X1259">
        <f t="shared" si="117"/>
        <v>0</v>
      </c>
      <c r="Y1259">
        <f t="shared" si="114"/>
        <v>0</v>
      </c>
      <c r="AA1259">
        <f t="shared" si="118"/>
        <v>1</v>
      </c>
      <c r="AB1259">
        <f t="shared" si="119"/>
        <v>0</v>
      </c>
    </row>
    <row r="1260" spans="1:28" x14ac:dyDescent="0.35">
      <c r="A1260" s="15">
        <v>44310</v>
      </c>
      <c r="B1260" s="16" t="s">
        <v>18</v>
      </c>
      <c r="C1260" s="16" t="s">
        <v>114</v>
      </c>
      <c r="D1260" s="16" t="s">
        <v>5</v>
      </c>
      <c r="E1260" s="16" t="s">
        <v>57</v>
      </c>
      <c r="F1260" s="16" t="s">
        <v>4</v>
      </c>
      <c r="G1260" s="16" t="s">
        <v>52</v>
      </c>
      <c r="H1260" s="16">
        <v>1</v>
      </c>
      <c r="I1260" s="16">
        <v>10</v>
      </c>
      <c r="J1260" s="16" t="s">
        <v>126</v>
      </c>
      <c r="K1260" s="16" t="s">
        <v>74</v>
      </c>
      <c r="L1260" s="16" t="s">
        <v>12</v>
      </c>
      <c r="M1260" s="16">
        <v>1</v>
      </c>
      <c r="N1260" s="16" t="s">
        <v>40</v>
      </c>
      <c r="O1260" s="17" t="s">
        <v>40</v>
      </c>
      <c r="R1260" t="str">
        <f t="shared" si="115"/>
        <v>Budaors Challenger CupGroup StageJean Thierry BelusAbel Hegedus</v>
      </c>
      <c r="V1260">
        <f t="shared" si="116"/>
        <v>0</v>
      </c>
      <c r="X1260">
        <f t="shared" si="117"/>
        <v>0</v>
      </c>
      <c r="Y1260">
        <f t="shared" si="114"/>
        <v>0</v>
      </c>
      <c r="AA1260">
        <f t="shared" si="118"/>
        <v>0</v>
      </c>
      <c r="AB1260">
        <f t="shared" si="119"/>
        <v>0</v>
      </c>
    </row>
    <row r="1261" spans="1:28" x14ac:dyDescent="0.35">
      <c r="A1261" s="15">
        <v>44310</v>
      </c>
      <c r="B1261" s="16" t="s">
        <v>18</v>
      </c>
      <c r="C1261" s="16" t="s">
        <v>114</v>
      </c>
      <c r="D1261" s="16" t="s">
        <v>5</v>
      </c>
      <c r="E1261" s="16" t="s">
        <v>57</v>
      </c>
      <c r="F1261" s="16" t="s">
        <v>4</v>
      </c>
      <c r="G1261" s="16" t="s">
        <v>52</v>
      </c>
      <c r="H1261" s="16">
        <v>1</v>
      </c>
      <c r="I1261" s="16">
        <v>11</v>
      </c>
      <c r="J1261" s="16" t="s">
        <v>126</v>
      </c>
      <c r="K1261" s="16" t="s">
        <v>74</v>
      </c>
      <c r="L1261" s="16" t="s">
        <v>12</v>
      </c>
      <c r="M1261" s="16">
        <v>2</v>
      </c>
      <c r="N1261" s="16" t="s">
        <v>11</v>
      </c>
      <c r="O1261" s="17" t="s">
        <v>35</v>
      </c>
      <c r="R1261" t="str">
        <f t="shared" si="115"/>
        <v>Budaors Challenger CupGroup StageJean Thierry BelusAbel Hegedus</v>
      </c>
      <c r="V1261">
        <f t="shared" si="116"/>
        <v>0</v>
      </c>
      <c r="X1261">
        <f t="shared" si="117"/>
        <v>0</v>
      </c>
      <c r="Y1261">
        <f t="shared" si="114"/>
        <v>0</v>
      </c>
      <c r="AA1261">
        <f t="shared" si="118"/>
        <v>0</v>
      </c>
      <c r="AB1261">
        <f t="shared" si="119"/>
        <v>1</v>
      </c>
    </row>
    <row r="1262" spans="1:28" x14ac:dyDescent="0.35">
      <c r="A1262" s="15">
        <v>44310</v>
      </c>
      <c r="B1262" s="16" t="s">
        <v>18</v>
      </c>
      <c r="C1262" s="16" t="s">
        <v>114</v>
      </c>
      <c r="D1262" s="16" t="s">
        <v>5</v>
      </c>
      <c r="E1262" s="16" t="s">
        <v>57</v>
      </c>
      <c r="F1262" s="16" t="s">
        <v>4</v>
      </c>
      <c r="G1262" s="16" t="s">
        <v>52</v>
      </c>
      <c r="H1262" s="16">
        <v>1</v>
      </c>
      <c r="I1262" s="16">
        <v>12</v>
      </c>
      <c r="J1262" s="16" t="s">
        <v>126</v>
      </c>
      <c r="K1262" s="16" t="s">
        <v>74</v>
      </c>
      <c r="L1262" s="16" t="s">
        <v>12</v>
      </c>
      <c r="M1262" s="16">
        <v>2</v>
      </c>
      <c r="N1262" s="16" t="s">
        <v>11</v>
      </c>
      <c r="O1262" s="17" t="s">
        <v>33</v>
      </c>
      <c r="R1262" t="str">
        <f t="shared" si="115"/>
        <v>Budaors Challenger CupGroup StageJean Thierry BelusAbel Hegedus</v>
      </c>
      <c r="V1262">
        <f t="shared" si="116"/>
        <v>0</v>
      </c>
      <c r="X1262">
        <f t="shared" si="117"/>
        <v>0</v>
      </c>
      <c r="Y1262">
        <f t="shared" si="114"/>
        <v>0</v>
      </c>
      <c r="AA1262">
        <f t="shared" si="118"/>
        <v>0</v>
      </c>
      <c r="AB1262">
        <f t="shared" si="119"/>
        <v>1</v>
      </c>
    </row>
    <row r="1263" spans="1:28" x14ac:dyDescent="0.35">
      <c r="A1263" s="15">
        <v>44310</v>
      </c>
      <c r="B1263" s="16" t="s">
        <v>18</v>
      </c>
      <c r="C1263" s="16" t="s">
        <v>114</v>
      </c>
      <c r="D1263" s="16" t="s">
        <v>5</v>
      </c>
      <c r="E1263" s="16" t="s">
        <v>57</v>
      </c>
      <c r="F1263" s="16" t="s">
        <v>4</v>
      </c>
      <c r="G1263" s="16" t="s">
        <v>52</v>
      </c>
      <c r="H1263" s="16">
        <v>1</v>
      </c>
      <c r="I1263" s="16">
        <v>13</v>
      </c>
      <c r="J1263" s="16" t="s">
        <v>126</v>
      </c>
      <c r="K1263" s="16" t="s">
        <v>74</v>
      </c>
      <c r="L1263" s="16" t="s">
        <v>12</v>
      </c>
      <c r="M1263" s="16">
        <v>1</v>
      </c>
      <c r="N1263" s="16" t="s">
        <v>11</v>
      </c>
      <c r="O1263" s="17" t="s">
        <v>35</v>
      </c>
      <c r="R1263" t="str">
        <f t="shared" si="115"/>
        <v>Budaors Challenger CupGroup StageJean Thierry BelusAbel Hegedus</v>
      </c>
      <c r="V1263">
        <f t="shared" si="116"/>
        <v>0</v>
      </c>
      <c r="X1263">
        <f t="shared" si="117"/>
        <v>0</v>
      </c>
      <c r="Y1263">
        <f t="shared" si="114"/>
        <v>1</v>
      </c>
      <c r="AA1263">
        <f t="shared" si="118"/>
        <v>0</v>
      </c>
      <c r="AB1263">
        <f t="shared" si="119"/>
        <v>0</v>
      </c>
    </row>
    <row r="1264" spans="1:28" x14ac:dyDescent="0.35">
      <c r="A1264" s="15">
        <v>44310</v>
      </c>
      <c r="B1264" s="16" t="s">
        <v>18</v>
      </c>
      <c r="C1264" s="16" t="s">
        <v>114</v>
      </c>
      <c r="D1264" s="16" t="s">
        <v>5</v>
      </c>
      <c r="E1264" s="16" t="s">
        <v>57</v>
      </c>
      <c r="F1264" s="16" t="s">
        <v>4</v>
      </c>
      <c r="G1264" s="16" t="s">
        <v>52</v>
      </c>
      <c r="H1264" s="16">
        <v>1</v>
      </c>
      <c r="I1264" s="16">
        <v>14</v>
      </c>
      <c r="J1264" s="16" t="s">
        <v>126</v>
      </c>
      <c r="K1264" s="16" t="s">
        <v>74</v>
      </c>
      <c r="L1264" s="16" t="s">
        <v>12</v>
      </c>
      <c r="M1264" s="16">
        <v>2</v>
      </c>
      <c r="N1264" s="16" t="s">
        <v>11</v>
      </c>
      <c r="O1264" s="17" t="s">
        <v>34</v>
      </c>
      <c r="R1264" t="str">
        <f t="shared" si="115"/>
        <v>Budaors Challenger CupGroup StageJean Thierry BelusAbel Hegedus</v>
      </c>
      <c r="V1264">
        <f t="shared" si="116"/>
        <v>0</v>
      </c>
      <c r="X1264">
        <f t="shared" si="117"/>
        <v>0</v>
      </c>
      <c r="Y1264">
        <f t="shared" si="114"/>
        <v>0</v>
      </c>
      <c r="AA1264">
        <f t="shared" si="118"/>
        <v>0</v>
      </c>
      <c r="AB1264">
        <f t="shared" si="119"/>
        <v>1</v>
      </c>
    </row>
    <row r="1265" spans="1:28" x14ac:dyDescent="0.35">
      <c r="A1265" s="15">
        <v>44310</v>
      </c>
      <c r="B1265" s="16" t="s">
        <v>18</v>
      </c>
      <c r="C1265" s="16" t="s">
        <v>114</v>
      </c>
      <c r="D1265" s="16" t="s">
        <v>5</v>
      </c>
      <c r="E1265" s="16" t="s">
        <v>57</v>
      </c>
      <c r="F1265" s="16" t="s">
        <v>4</v>
      </c>
      <c r="G1265" s="16" t="s">
        <v>52</v>
      </c>
      <c r="H1265" s="16">
        <v>1</v>
      </c>
      <c r="I1265" s="16">
        <v>15</v>
      </c>
      <c r="J1265" s="16" t="s">
        <v>126</v>
      </c>
      <c r="K1265" s="16" t="s">
        <v>74</v>
      </c>
      <c r="L1265" s="16" t="s">
        <v>11</v>
      </c>
      <c r="M1265" s="16">
        <v>1</v>
      </c>
      <c r="N1265" s="16" t="s">
        <v>12</v>
      </c>
      <c r="O1265" s="17" t="s">
        <v>34</v>
      </c>
      <c r="R1265" t="str">
        <f t="shared" si="115"/>
        <v>Budaors Challenger CupGroup StageJean Thierry BelusAbel Hegedus</v>
      </c>
      <c r="V1265">
        <f t="shared" si="116"/>
        <v>0</v>
      </c>
      <c r="X1265">
        <f t="shared" si="117"/>
        <v>0</v>
      </c>
      <c r="Y1265">
        <f t="shared" si="114"/>
        <v>1</v>
      </c>
      <c r="AA1265">
        <f t="shared" si="118"/>
        <v>0</v>
      </c>
      <c r="AB1265">
        <f t="shared" si="119"/>
        <v>0</v>
      </c>
    </row>
    <row r="1266" spans="1:28" x14ac:dyDescent="0.35">
      <c r="A1266" s="15">
        <v>44310</v>
      </c>
      <c r="B1266" s="16" t="s">
        <v>18</v>
      </c>
      <c r="C1266" s="16" t="s">
        <v>114</v>
      </c>
      <c r="D1266" s="16" t="s">
        <v>5</v>
      </c>
      <c r="E1266" s="16" t="s">
        <v>57</v>
      </c>
      <c r="F1266" s="16" t="s">
        <v>4</v>
      </c>
      <c r="G1266" s="16" t="s">
        <v>52</v>
      </c>
      <c r="H1266" s="16">
        <v>1</v>
      </c>
      <c r="I1266" s="16">
        <v>16</v>
      </c>
      <c r="J1266" s="16" t="s">
        <v>126</v>
      </c>
      <c r="K1266" s="16" t="s">
        <v>74</v>
      </c>
      <c r="L1266" s="16" t="s">
        <v>11</v>
      </c>
      <c r="M1266" s="16">
        <v>2</v>
      </c>
      <c r="N1266" s="16" t="s">
        <v>12</v>
      </c>
      <c r="O1266" s="17" t="s">
        <v>34</v>
      </c>
      <c r="R1266" t="str">
        <f t="shared" si="115"/>
        <v>Budaors Challenger CupGroup StageJean Thierry BelusAbel Hegedus</v>
      </c>
      <c r="V1266">
        <f t="shared" si="116"/>
        <v>0</v>
      </c>
      <c r="X1266">
        <f t="shared" si="117"/>
        <v>0</v>
      </c>
      <c r="Y1266">
        <f t="shared" si="114"/>
        <v>0</v>
      </c>
      <c r="AA1266">
        <f t="shared" si="118"/>
        <v>0</v>
      </c>
      <c r="AB1266">
        <f t="shared" si="119"/>
        <v>1</v>
      </c>
    </row>
    <row r="1267" spans="1:28" x14ac:dyDescent="0.35">
      <c r="A1267" s="15">
        <v>44310</v>
      </c>
      <c r="B1267" s="16" t="s">
        <v>18</v>
      </c>
      <c r="C1267" s="16" t="s">
        <v>114</v>
      </c>
      <c r="D1267" s="16" t="s">
        <v>5</v>
      </c>
      <c r="E1267" s="16" t="s">
        <v>57</v>
      </c>
      <c r="F1267" s="16" t="s">
        <v>4</v>
      </c>
      <c r="G1267" s="16" t="s">
        <v>52</v>
      </c>
      <c r="H1267" s="16">
        <v>1</v>
      </c>
      <c r="I1267" s="16">
        <v>17</v>
      </c>
      <c r="J1267" s="16" t="s">
        <v>126</v>
      </c>
      <c r="K1267" s="16" t="s">
        <v>74</v>
      </c>
      <c r="L1267" s="16" t="s">
        <v>11</v>
      </c>
      <c r="M1267" s="16">
        <v>2</v>
      </c>
      <c r="N1267" s="16" t="s">
        <v>40</v>
      </c>
      <c r="O1267" s="17" t="s">
        <v>40</v>
      </c>
      <c r="R1267" t="str">
        <f t="shared" si="115"/>
        <v>Budaors Challenger CupGroup StageJean Thierry BelusAbel Hegedus</v>
      </c>
      <c r="V1267">
        <f t="shared" si="116"/>
        <v>0</v>
      </c>
      <c r="X1267">
        <f t="shared" si="117"/>
        <v>0</v>
      </c>
      <c r="Y1267">
        <f t="shared" si="114"/>
        <v>0</v>
      </c>
      <c r="AA1267">
        <f t="shared" si="118"/>
        <v>0</v>
      </c>
      <c r="AB1267">
        <f t="shared" si="119"/>
        <v>0</v>
      </c>
    </row>
    <row r="1268" spans="1:28" x14ac:dyDescent="0.35">
      <c r="A1268" s="15">
        <v>44310</v>
      </c>
      <c r="B1268" s="16" t="s">
        <v>18</v>
      </c>
      <c r="C1268" s="16" t="s">
        <v>114</v>
      </c>
      <c r="D1268" s="16" t="s">
        <v>5</v>
      </c>
      <c r="E1268" s="16" t="s">
        <v>57</v>
      </c>
      <c r="F1268" s="16" t="s">
        <v>4</v>
      </c>
      <c r="G1268" s="16" t="s">
        <v>52</v>
      </c>
      <c r="H1268" s="16">
        <v>1</v>
      </c>
      <c r="I1268" s="16">
        <v>18</v>
      </c>
      <c r="J1268" s="16" t="s">
        <v>126</v>
      </c>
      <c r="K1268" s="16" t="s">
        <v>74</v>
      </c>
      <c r="L1268" s="16" t="s">
        <v>11</v>
      </c>
      <c r="M1268" s="16">
        <v>2</v>
      </c>
      <c r="N1268" s="16" t="s">
        <v>12</v>
      </c>
      <c r="O1268" s="17" t="s">
        <v>35</v>
      </c>
      <c r="R1268" t="str">
        <f t="shared" si="115"/>
        <v>Budaors Challenger CupGroup StageJean Thierry BelusAbel Hegedus</v>
      </c>
      <c r="V1268">
        <f t="shared" si="116"/>
        <v>0</v>
      </c>
      <c r="X1268">
        <f t="shared" si="117"/>
        <v>0</v>
      </c>
      <c r="Y1268">
        <f t="shared" si="114"/>
        <v>0</v>
      </c>
      <c r="AA1268">
        <f t="shared" si="118"/>
        <v>0</v>
      </c>
      <c r="AB1268">
        <f t="shared" si="119"/>
        <v>1</v>
      </c>
    </row>
    <row r="1269" spans="1:28" x14ac:dyDescent="0.35">
      <c r="A1269" s="15">
        <v>44310</v>
      </c>
      <c r="B1269" s="16" t="s">
        <v>18</v>
      </c>
      <c r="C1269" s="16" t="s">
        <v>114</v>
      </c>
      <c r="D1269" s="16" t="s">
        <v>5</v>
      </c>
      <c r="E1269" s="16" t="s">
        <v>57</v>
      </c>
      <c r="F1269" s="16" t="s">
        <v>4</v>
      </c>
      <c r="G1269" s="16" t="s">
        <v>52</v>
      </c>
      <c r="H1269" s="16">
        <v>1</v>
      </c>
      <c r="I1269" s="16">
        <v>19</v>
      </c>
      <c r="J1269" s="16" t="s">
        <v>126</v>
      </c>
      <c r="K1269" s="16" t="s">
        <v>74</v>
      </c>
      <c r="L1269" s="16" t="s">
        <v>11</v>
      </c>
      <c r="M1269" s="16">
        <v>1</v>
      </c>
      <c r="N1269" s="16" t="s">
        <v>40</v>
      </c>
      <c r="O1269" s="17" t="s">
        <v>40</v>
      </c>
      <c r="R1269" t="str">
        <f t="shared" si="115"/>
        <v>Budaors Challenger CupGroup StageJean Thierry BelusAbel Hegedus</v>
      </c>
      <c r="V1269">
        <f t="shared" si="116"/>
        <v>0</v>
      </c>
      <c r="X1269">
        <f t="shared" si="117"/>
        <v>0</v>
      </c>
      <c r="Y1269">
        <f t="shared" si="114"/>
        <v>0</v>
      </c>
      <c r="AA1269">
        <f t="shared" si="118"/>
        <v>0</v>
      </c>
      <c r="AB1269">
        <f t="shared" si="119"/>
        <v>0</v>
      </c>
    </row>
    <row r="1270" spans="1:28" x14ac:dyDescent="0.35">
      <c r="A1270" s="15">
        <v>44310</v>
      </c>
      <c r="B1270" s="16" t="s">
        <v>18</v>
      </c>
      <c r="C1270" s="16" t="s">
        <v>114</v>
      </c>
      <c r="D1270" s="16" t="s">
        <v>5</v>
      </c>
      <c r="E1270" s="16" t="s">
        <v>57</v>
      </c>
      <c r="F1270" s="16" t="s">
        <v>4</v>
      </c>
      <c r="G1270" s="16" t="s">
        <v>52</v>
      </c>
      <c r="H1270" s="16">
        <v>1</v>
      </c>
      <c r="I1270" s="16">
        <v>20</v>
      </c>
      <c r="J1270" s="16" t="s">
        <v>126</v>
      </c>
      <c r="K1270" s="16" t="s">
        <v>74</v>
      </c>
      <c r="L1270" s="16" t="s">
        <v>11</v>
      </c>
      <c r="M1270" s="16">
        <v>1</v>
      </c>
      <c r="N1270" s="16" t="s">
        <v>12</v>
      </c>
      <c r="O1270" s="17" t="s">
        <v>35</v>
      </c>
      <c r="R1270" t="str">
        <f t="shared" si="115"/>
        <v>Budaors Challenger CupGroup StageJean Thierry BelusAbel Hegedus</v>
      </c>
      <c r="V1270">
        <f t="shared" si="116"/>
        <v>0</v>
      </c>
      <c r="X1270">
        <f t="shared" si="117"/>
        <v>0</v>
      </c>
      <c r="Y1270">
        <f t="shared" si="114"/>
        <v>1</v>
      </c>
      <c r="AA1270">
        <f t="shared" si="118"/>
        <v>0</v>
      </c>
      <c r="AB1270">
        <f t="shared" si="119"/>
        <v>0</v>
      </c>
    </row>
    <row r="1271" spans="1:28" x14ac:dyDescent="0.35">
      <c r="A1271" s="15">
        <v>44310</v>
      </c>
      <c r="B1271" s="16" t="s">
        <v>18</v>
      </c>
      <c r="C1271" s="16" t="s">
        <v>114</v>
      </c>
      <c r="D1271" s="16" t="s">
        <v>5</v>
      </c>
      <c r="E1271" s="16" t="s">
        <v>57</v>
      </c>
      <c r="F1271" s="16" t="s">
        <v>4</v>
      </c>
      <c r="G1271" s="16" t="s">
        <v>52</v>
      </c>
      <c r="H1271" s="16">
        <v>1</v>
      </c>
      <c r="I1271" s="16">
        <v>21</v>
      </c>
      <c r="J1271" s="16" t="s">
        <v>126</v>
      </c>
      <c r="K1271" s="16" t="s">
        <v>74</v>
      </c>
      <c r="L1271" s="16" t="s">
        <v>12</v>
      </c>
      <c r="M1271" s="16">
        <v>2</v>
      </c>
      <c r="N1271" s="16" t="s">
        <v>40</v>
      </c>
      <c r="O1271" s="17" t="s">
        <v>40</v>
      </c>
      <c r="R1271" t="str">
        <f t="shared" si="115"/>
        <v>Budaors Challenger CupGroup StageJean Thierry BelusAbel Hegedus</v>
      </c>
      <c r="V1271">
        <f t="shared" si="116"/>
        <v>0</v>
      </c>
      <c r="X1271">
        <f t="shared" si="117"/>
        <v>0</v>
      </c>
      <c r="Y1271">
        <f t="shared" si="114"/>
        <v>0</v>
      </c>
      <c r="AA1271">
        <f t="shared" si="118"/>
        <v>0</v>
      </c>
      <c r="AB1271">
        <f t="shared" si="119"/>
        <v>0</v>
      </c>
    </row>
    <row r="1272" spans="1:28" x14ac:dyDescent="0.35">
      <c r="A1272" s="15">
        <v>44310</v>
      </c>
      <c r="B1272" s="16" t="s">
        <v>18</v>
      </c>
      <c r="C1272" s="16" t="s">
        <v>114</v>
      </c>
      <c r="D1272" s="16" t="s">
        <v>5</v>
      </c>
      <c r="E1272" s="16" t="s">
        <v>57</v>
      </c>
      <c r="F1272" s="16" t="s">
        <v>4</v>
      </c>
      <c r="G1272" s="16" t="s">
        <v>52</v>
      </c>
      <c r="H1272" s="16">
        <v>1</v>
      </c>
      <c r="I1272" s="16">
        <v>22</v>
      </c>
      <c r="J1272" s="16" t="s">
        <v>126</v>
      </c>
      <c r="K1272" s="16" t="s">
        <v>74</v>
      </c>
      <c r="L1272" s="16" t="s">
        <v>12</v>
      </c>
      <c r="M1272" s="16">
        <v>2</v>
      </c>
      <c r="N1272" s="16" t="s">
        <v>12</v>
      </c>
      <c r="O1272" s="17" t="s">
        <v>33</v>
      </c>
      <c r="R1272" t="str">
        <f t="shared" si="115"/>
        <v>Budaors Challenger CupGroup StageJean Thierry BelusAbel Hegedus</v>
      </c>
      <c r="V1272">
        <f t="shared" si="116"/>
        <v>1</v>
      </c>
      <c r="X1272">
        <f t="shared" si="117"/>
        <v>0</v>
      </c>
      <c r="Y1272">
        <f t="shared" si="114"/>
        <v>0</v>
      </c>
      <c r="AA1272">
        <f t="shared" si="118"/>
        <v>1</v>
      </c>
      <c r="AB1272">
        <f t="shared" si="119"/>
        <v>0</v>
      </c>
    </row>
    <row r="1273" spans="1:28" x14ac:dyDescent="0.35">
      <c r="A1273" s="15">
        <v>44310</v>
      </c>
      <c r="B1273" s="16" t="s">
        <v>18</v>
      </c>
      <c r="C1273" s="16" t="s">
        <v>114</v>
      </c>
      <c r="D1273" s="16" t="s">
        <v>5</v>
      </c>
      <c r="E1273" s="16" t="s">
        <v>57</v>
      </c>
      <c r="F1273" s="16" t="s">
        <v>4</v>
      </c>
      <c r="G1273" s="16" t="s">
        <v>52</v>
      </c>
      <c r="H1273" s="16">
        <v>1</v>
      </c>
      <c r="I1273" s="16">
        <v>23</v>
      </c>
      <c r="J1273" s="16" t="s">
        <v>126</v>
      </c>
      <c r="K1273" s="16" t="s">
        <v>74</v>
      </c>
      <c r="L1273" s="16" t="s">
        <v>12</v>
      </c>
      <c r="M1273" s="16">
        <v>1</v>
      </c>
      <c r="N1273" s="16" t="s">
        <v>11</v>
      </c>
      <c r="O1273" s="17" t="s">
        <v>33</v>
      </c>
      <c r="R1273" t="str">
        <f t="shared" si="115"/>
        <v>Budaors Challenger CupGroup StageJean Thierry BelusAbel Hegedus</v>
      </c>
      <c r="V1273">
        <f t="shared" si="116"/>
        <v>0</v>
      </c>
      <c r="X1273">
        <f t="shared" si="117"/>
        <v>0</v>
      </c>
      <c r="Y1273">
        <f t="shared" si="114"/>
        <v>1</v>
      </c>
      <c r="AA1273">
        <f t="shared" si="118"/>
        <v>0</v>
      </c>
      <c r="AB1273">
        <f t="shared" si="119"/>
        <v>0</v>
      </c>
    </row>
    <row r="1274" spans="1:28" x14ac:dyDescent="0.35">
      <c r="A1274" s="15">
        <v>44310</v>
      </c>
      <c r="B1274" s="16" t="s">
        <v>18</v>
      </c>
      <c r="C1274" s="16" t="s">
        <v>114</v>
      </c>
      <c r="D1274" s="16" t="s">
        <v>5</v>
      </c>
      <c r="E1274" s="16" t="s">
        <v>57</v>
      </c>
      <c r="F1274" s="16" t="s">
        <v>4</v>
      </c>
      <c r="G1274" s="16" t="s">
        <v>52</v>
      </c>
      <c r="H1274" s="16">
        <v>1</v>
      </c>
      <c r="I1274" s="16">
        <v>24</v>
      </c>
      <c r="J1274" s="16" t="s">
        <v>126</v>
      </c>
      <c r="K1274" s="16" t="s">
        <v>74</v>
      </c>
      <c r="L1274" s="16" t="s">
        <v>12</v>
      </c>
      <c r="M1274" s="16">
        <v>2</v>
      </c>
      <c r="N1274" s="16" t="s">
        <v>11</v>
      </c>
      <c r="O1274" s="17" t="s">
        <v>33</v>
      </c>
      <c r="R1274" t="str">
        <f t="shared" si="115"/>
        <v>Budaors Challenger CupGroup StageJean Thierry BelusAbel Hegedus</v>
      </c>
      <c r="V1274">
        <f t="shared" si="116"/>
        <v>0</v>
      </c>
      <c r="X1274">
        <f t="shared" si="117"/>
        <v>0</v>
      </c>
      <c r="Y1274">
        <f t="shared" si="114"/>
        <v>0</v>
      </c>
      <c r="AA1274">
        <f t="shared" si="118"/>
        <v>0</v>
      </c>
      <c r="AB1274">
        <f t="shared" si="119"/>
        <v>1</v>
      </c>
    </row>
    <row r="1275" spans="1:28" x14ac:dyDescent="0.35">
      <c r="A1275" s="15">
        <v>44310</v>
      </c>
      <c r="B1275" s="16" t="s">
        <v>18</v>
      </c>
      <c r="C1275" s="16" t="s">
        <v>114</v>
      </c>
      <c r="D1275" s="16" t="s">
        <v>5</v>
      </c>
      <c r="E1275" s="16" t="s">
        <v>57</v>
      </c>
      <c r="F1275" s="16" t="s">
        <v>4</v>
      </c>
      <c r="G1275" s="16" t="s">
        <v>52</v>
      </c>
      <c r="H1275" s="16">
        <v>1</v>
      </c>
      <c r="I1275" s="16">
        <v>25</v>
      </c>
      <c r="J1275" s="16" t="s">
        <v>126</v>
      </c>
      <c r="K1275" s="16" t="s">
        <v>74</v>
      </c>
      <c r="L1275" s="16" t="s">
        <v>12</v>
      </c>
      <c r="M1275" s="16">
        <v>1</v>
      </c>
      <c r="N1275" s="16" t="s">
        <v>12</v>
      </c>
      <c r="O1275" s="17" t="s">
        <v>33</v>
      </c>
      <c r="R1275" t="str">
        <f t="shared" si="115"/>
        <v>Budaors Challenger CupGroup StageJean Thierry BelusAbel Hegedus</v>
      </c>
      <c r="V1275">
        <f t="shared" si="116"/>
        <v>1</v>
      </c>
      <c r="X1275">
        <f t="shared" si="117"/>
        <v>1</v>
      </c>
      <c r="Y1275">
        <f t="shared" si="114"/>
        <v>0</v>
      </c>
      <c r="AA1275">
        <f t="shared" si="118"/>
        <v>0</v>
      </c>
      <c r="AB1275">
        <f t="shared" si="119"/>
        <v>0</v>
      </c>
    </row>
    <row r="1276" spans="1:28" x14ac:dyDescent="0.35">
      <c r="A1276" s="15">
        <v>44310</v>
      </c>
      <c r="B1276" s="16" t="s">
        <v>18</v>
      </c>
      <c r="C1276" s="16" t="s">
        <v>114</v>
      </c>
      <c r="D1276" s="16" t="s">
        <v>5</v>
      </c>
      <c r="E1276" s="16" t="s">
        <v>57</v>
      </c>
      <c r="F1276" s="16" t="s">
        <v>4</v>
      </c>
      <c r="G1276" s="16" t="s">
        <v>52</v>
      </c>
      <c r="H1276" s="16">
        <v>1</v>
      </c>
      <c r="I1276" s="16">
        <v>26</v>
      </c>
      <c r="J1276" s="16" t="s">
        <v>126</v>
      </c>
      <c r="K1276" s="16" t="s">
        <v>74</v>
      </c>
      <c r="L1276" s="16" t="s">
        <v>11</v>
      </c>
      <c r="M1276" s="16">
        <v>1</v>
      </c>
      <c r="N1276" s="16" t="s">
        <v>11</v>
      </c>
      <c r="O1276" s="17" t="s">
        <v>34</v>
      </c>
      <c r="R1276" t="str">
        <f t="shared" si="115"/>
        <v>Budaors Challenger CupGroup StageJean Thierry BelusAbel Hegedus</v>
      </c>
      <c r="V1276">
        <f t="shared" si="116"/>
        <v>1</v>
      </c>
      <c r="X1276">
        <f t="shared" si="117"/>
        <v>1</v>
      </c>
      <c r="Y1276">
        <f t="shared" si="114"/>
        <v>0</v>
      </c>
      <c r="AA1276">
        <f t="shared" si="118"/>
        <v>0</v>
      </c>
      <c r="AB1276">
        <f t="shared" si="119"/>
        <v>0</v>
      </c>
    </row>
    <row r="1277" spans="1:28" x14ac:dyDescent="0.35">
      <c r="A1277" s="15">
        <v>44310</v>
      </c>
      <c r="B1277" s="16" t="s">
        <v>18</v>
      </c>
      <c r="C1277" s="16" t="s">
        <v>114</v>
      </c>
      <c r="D1277" s="16" t="s">
        <v>5</v>
      </c>
      <c r="E1277" s="16" t="s">
        <v>57</v>
      </c>
      <c r="F1277" s="16" t="s">
        <v>4</v>
      </c>
      <c r="G1277" s="16" t="s">
        <v>52</v>
      </c>
      <c r="H1277" s="16">
        <v>2</v>
      </c>
      <c r="I1277" s="16">
        <v>1</v>
      </c>
      <c r="J1277" s="16" t="s">
        <v>126</v>
      </c>
      <c r="K1277" s="16" t="s">
        <v>74</v>
      </c>
      <c r="L1277" s="16" t="s">
        <v>11</v>
      </c>
      <c r="M1277" s="16">
        <v>2</v>
      </c>
      <c r="N1277" s="16" t="s">
        <v>12</v>
      </c>
      <c r="O1277" s="17" t="s">
        <v>34</v>
      </c>
      <c r="R1277" t="str">
        <f t="shared" si="115"/>
        <v>Budaors Challenger CupGroup StageJean Thierry BelusAbel Hegedus</v>
      </c>
      <c r="V1277">
        <f t="shared" si="116"/>
        <v>0</v>
      </c>
      <c r="X1277">
        <f t="shared" si="117"/>
        <v>0</v>
      </c>
      <c r="Y1277">
        <f t="shared" si="114"/>
        <v>0</v>
      </c>
      <c r="AA1277">
        <f t="shared" si="118"/>
        <v>0</v>
      </c>
      <c r="AB1277">
        <f t="shared" si="119"/>
        <v>1</v>
      </c>
    </row>
    <row r="1278" spans="1:28" x14ac:dyDescent="0.35">
      <c r="A1278" s="15">
        <v>44310</v>
      </c>
      <c r="B1278" s="16" t="s">
        <v>18</v>
      </c>
      <c r="C1278" s="16" t="s">
        <v>114</v>
      </c>
      <c r="D1278" s="16" t="s">
        <v>5</v>
      </c>
      <c r="E1278" s="16" t="s">
        <v>57</v>
      </c>
      <c r="F1278" s="16" t="s">
        <v>4</v>
      </c>
      <c r="G1278" s="16" t="s">
        <v>52</v>
      </c>
      <c r="H1278" s="16">
        <v>2</v>
      </c>
      <c r="I1278" s="16">
        <v>2</v>
      </c>
      <c r="J1278" s="16" t="s">
        <v>126</v>
      </c>
      <c r="K1278" s="16" t="s">
        <v>74</v>
      </c>
      <c r="L1278" s="16" t="s">
        <v>11</v>
      </c>
      <c r="M1278" s="16">
        <v>2</v>
      </c>
      <c r="N1278" s="16" t="s">
        <v>12</v>
      </c>
      <c r="O1278" s="17" t="s">
        <v>33</v>
      </c>
      <c r="R1278" t="str">
        <f t="shared" si="115"/>
        <v>Budaors Challenger CupGroup StageJean Thierry BelusAbel Hegedus</v>
      </c>
      <c r="V1278">
        <f t="shared" si="116"/>
        <v>0</v>
      </c>
      <c r="X1278">
        <f t="shared" si="117"/>
        <v>0</v>
      </c>
      <c r="Y1278">
        <f t="shared" si="114"/>
        <v>0</v>
      </c>
      <c r="AA1278">
        <f t="shared" si="118"/>
        <v>0</v>
      </c>
      <c r="AB1278">
        <f t="shared" si="119"/>
        <v>1</v>
      </c>
    </row>
    <row r="1279" spans="1:28" x14ac:dyDescent="0.35">
      <c r="A1279" s="15">
        <v>44310</v>
      </c>
      <c r="B1279" s="16" t="s">
        <v>18</v>
      </c>
      <c r="C1279" s="16" t="s">
        <v>114</v>
      </c>
      <c r="D1279" s="16" t="s">
        <v>5</v>
      </c>
      <c r="E1279" s="16" t="s">
        <v>57</v>
      </c>
      <c r="F1279" s="16" t="s">
        <v>4</v>
      </c>
      <c r="G1279" s="16" t="s">
        <v>52</v>
      </c>
      <c r="H1279" s="16">
        <v>2</v>
      </c>
      <c r="I1279" s="16">
        <v>3</v>
      </c>
      <c r="J1279" s="16" t="s">
        <v>126</v>
      </c>
      <c r="K1279" s="16" t="s">
        <v>74</v>
      </c>
      <c r="L1279" s="16" t="s">
        <v>11</v>
      </c>
      <c r="M1279" s="16">
        <v>1</v>
      </c>
      <c r="N1279" s="16" t="s">
        <v>12</v>
      </c>
      <c r="O1279" s="17" t="s">
        <v>35</v>
      </c>
      <c r="R1279" t="str">
        <f t="shared" si="115"/>
        <v>Budaors Challenger CupGroup StageJean Thierry BelusAbel Hegedus</v>
      </c>
      <c r="V1279">
        <f t="shared" si="116"/>
        <v>0</v>
      </c>
      <c r="X1279">
        <f t="shared" si="117"/>
        <v>0</v>
      </c>
      <c r="Y1279">
        <f t="shared" si="114"/>
        <v>1</v>
      </c>
      <c r="AA1279">
        <f t="shared" si="118"/>
        <v>0</v>
      </c>
      <c r="AB1279">
        <f t="shared" si="119"/>
        <v>0</v>
      </c>
    </row>
    <row r="1280" spans="1:28" x14ac:dyDescent="0.35">
      <c r="A1280" s="15">
        <v>44310</v>
      </c>
      <c r="B1280" s="16" t="s">
        <v>18</v>
      </c>
      <c r="C1280" s="16" t="s">
        <v>114</v>
      </c>
      <c r="D1280" s="16" t="s">
        <v>5</v>
      </c>
      <c r="E1280" s="16" t="s">
        <v>57</v>
      </c>
      <c r="F1280" s="16" t="s">
        <v>4</v>
      </c>
      <c r="G1280" s="16" t="s">
        <v>52</v>
      </c>
      <c r="H1280" s="16">
        <v>2</v>
      </c>
      <c r="I1280" s="16">
        <v>4</v>
      </c>
      <c r="J1280" s="16" t="s">
        <v>126</v>
      </c>
      <c r="K1280" s="16" t="s">
        <v>74</v>
      </c>
      <c r="L1280" s="16" t="s">
        <v>11</v>
      </c>
      <c r="M1280" s="16">
        <v>1</v>
      </c>
      <c r="N1280" s="16" t="s">
        <v>11</v>
      </c>
      <c r="O1280" s="17" t="s">
        <v>33</v>
      </c>
      <c r="R1280" t="str">
        <f t="shared" si="115"/>
        <v>Budaors Challenger CupGroup StageJean Thierry BelusAbel Hegedus</v>
      </c>
      <c r="V1280">
        <f t="shared" si="116"/>
        <v>1</v>
      </c>
      <c r="X1280">
        <f t="shared" si="117"/>
        <v>1</v>
      </c>
      <c r="Y1280">
        <f t="shared" si="114"/>
        <v>0</v>
      </c>
      <c r="AA1280">
        <f t="shared" si="118"/>
        <v>0</v>
      </c>
      <c r="AB1280">
        <f t="shared" si="119"/>
        <v>0</v>
      </c>
    </row>
    <row r="1281" spans="1:28" x14ac:dyDescent="0.35">
      <c r="A1281" s="15">
        <v>44310</v>
      </c>
      <c r="B1281" s="16" t="s">
        <v>18</v>
      </c>
      <c r="C1281" s="16" t="s">
        <v>114</v>
      </c>
      <c r="D1281" s="16" t="s">
        <v>5</v>
      </c>
      <c r="E1281" s="16" t="s">
        <v>57</v>
      </c>
      <c r="F1281" s="16" t="s">
        <v>4</v>
      </c>
      <c r="G1281" s="16" t="s">
        <v>52</v>
      </c>
      <c r="H1281" s="16">
        <v>2</v>
      </c>
      <c r="I1281" s="16">
        <v>5</v>
      </c>
      <c r="J1281" s="16" t="s">
        <v>126</v>
      </c>
      <c r="K1281" s="16" t="s">
        <v>74</v>
      </c>
      <c r="L1281" s="16" t="s">
        <v>12</v>
      </c>
      <c r="M1281" s="16">
        <v>1</v>
      </c>
      <c r="N1281" s="16" t="s">
        <v>11</v>
      </c>
      <c r="O1281" s="17" t="s">
        <v>33</v>
      </c>
      <c r="R1281" t="str">
        <f t="shared" si="115"/>
        <v>Budaors Challenger CupGroup StageJean Thierry BelusAbel Hegedus</v>
      </c>
      <c r="V1281">
        <f t="shared" si="116"/>
        <v>0</v>
      </c>
      <c r="X1281">
        <f t="shared" si="117"/>
        <v>0</v>
      </c>
      <c r="Y1281">
        <f t="shared" si="114"/>
        <v>1</v>
      </c>
      <c r="AA1281">
        <f t="shared" si="118"/>
        <v>0</v>
      </c>
      <c r="AB1281">
        <f t="shared" si="119"/>
        <v>0</v>
      </c>
    </row>
    <row r="1282" spans="1:28" x14ac:dyDescent="0.35">
      <c r="A1282" s="15">
        <v>44310</v>
      </c>
      <c r="B1282" s="16" t="s">
        <v>18</v>
      </c>
      <c r="C1282" s="16" t="s">
        <v>114</v>
      </c>
      <c r="D1282" s="16" t="s">
        <v>5</v>
      </c>
      <c r="E1282" s="16" t="s">
        <v>57</v>
      </c>
      <c r="F1282" s="16" t="s">
        <v>4</v>
      </c>
      <c r="G1282" s="16" t="s">
        <v>52</v>
      </c>
      <c r="H1282" s="16">
        <v>2</v>
      </c>
      <c r="I1282" s="16">
        <v>6</v>
      </c>
      <c r="J1282" s="16" t="s">
        <v>126</v>
      </c>
      <c r="K1282" s="16" t="s">
        <v>74</v>
      </c>
      <c r="L1282" s="16" t="s">
        <v>12</v>
      </c>
      <c r="M1282" s="16">
        <v>2</v>
      </c>
      <c r="N1282" s="16" t="s">
        <v>40</v>
      </c>
      <c r="O1282" s="17" t="s">
        <v>40</v>
      </c>
      <c r="R1282" t="str">
        <f t="shared" si="115"/>
        <v>Budaors Challenger CupGroup StageJean Thierry BelusAbel Hegedus</v>
      </c>
      <c r="V1282">
        <f t="shared" si="116"/>
        <v>0</v>
      </c>
      <c r="X1282">
        <f t="shared" si="117"/>
        <v>0</v>
      </c>
      <c r="Y1282">
        <f t="shared" ref="Y1282:Y1345" si="120">IF(AND(M1282=1,L1282&lt;&gt;N1282,N1282&lt;&gt;"E"),1,0)</f>
        <v>0</v>
      </c>
      <c r="AA1282">
        <f t="shared" si="118"/>
        <v>0</v>
      </c>
      <c r="AB1282">
        <f t="shared" si="119"/>
        <v>0</v>
      </c>
    </row>
    <row r="1283" spans="1:28" x14ac:dyDescent="0.35">
      <c r="A1283" s="15">
        <v>44310</v>
      </c>
      <c r="B1283" s="16" t="s">
        <v>18</v>
      </c>
      <c r="C1283" s="16" t="s">
        <v>114</v>
      </c>
      <c r="D1283" s="16" t="s">
        <v>5</v>
      </c>
      <c r="E1283" s="16" t="s">
        <v>57</v>
      </c>
      <c r="F1283" s="16" t="s">
        <v>4</v>
      </c>
      <c r="G1283" s="16" t="s">
        <v>52</v>
      </c>
      <c r="H1283" s="16">
        <v>2</v>
      </c>
      <c r="I1283" s="16">
        <v>7</v>
      </c>
      <c r="J1283" s="16" t="s">
        <v>126</v>
      </c>
      <c r="K1283" s="16" t="s">
        <v>74</v>
      </c>
      <c r="L1283" s="16" t="s">
        <v>12</v>
      </c>
      <c r="M1283" s="16">
        <v>2</v>
      </c>
      <c r="N1283" s="16" t="s">
        <v>11</v>
      </c>
      <c r="O1283" s="17" t="s">
        <v>35</v>
      </c>
      <c r="R1283" t="str">
        <f t="shared" ref="R1283:R1346" si="121">CONCATENATE(C1283,G1283,J1283,K1283)</f>
        <v>Budaors Challenger CupGroup StageJean Thierry BelusAbel Hegedus</v>
      </c>
      <c r="V1283">
        <f t="shared" ref="V1283:V1346" si="122">IF(L1283=N1283,1,0)</f>
        <v>0</v>
      </c>
      <c r="X1283">
        <f t="shared" ref="X1283:X1346" si="123">IF(AND(M1283=1, L1283=N1283),1,0)</f>
        <v>0</v>
      </c>
      <c r="Y1283">
        <f t="shared" si="120"/>
        <v>0</v>
      </c>
      <c r="AA1283">
        <f t="shared" ref="AA1283:AA1346" si="124">IF(AND(M1283=2,L1283=N1283),1,0)</f>
        <v>0</v>
      </c>
      <c r="AB1283">
        <f t="shared" ref="AB1283:AB1346" si="125">IF(AND(M1283=2,L1283&lt;&gt;N1283,N1283&lt;&gt;"E"),1,0)</f>
        <v>1</v>
      </c>
    </row>
    <row r="1284" spans="1:28" x14ac:dyDescent="0.35">
      <c r="A1284" s="15">
        <v>44310</v>
      </c>
      <c r="B1284" s="16" t="s">
        <v>18</v>
      </c>
      <c r="C1284" s="16" t="s">
        <v>114</v>
      </c>
      <c r="D1284" s="16" t="s">
        <v>5</v>
      </c>
      <c r="E1284" s="16" t="s">
        <v>57</v>
      </c>
      <c r="F1284" s="16" t="s">
        <v>4</v>
      </c>
      <c r="G1284" s="16" t="s">
        <v>52</v>
      </c>
      <c r="H1284" s="16">
        <v>2</v>
      </c>
      <c r="I1284" s="16">
        <v>8</v>
      </c>
      <c r="J1284" s="16" t="s">
        <v>126</v>
      </c>
      <c r="K1284" s="16" t="s">
        <v>74</v>
      </c>
      <c r="L1284" s="16" t="s">
        <v>12</v>
      </c>
      <c r="M1284" s="16">
        <v>2</v>
      </c>
      <c r="N1284" s="16" t="s">
        <v>11</v>
      </c>
      <c r="O1284" s="17" t="s">
        <v>34</v>
      </c>
      <c r="R1284" t="str">
        <f t="shared" si="121"/>
        <v>Budaors Challenger CupGroup StageJean Thierry BelusAbel Hegedus</v>
      </c>
      <c r="V1284">
        <f t="shared" si="122"/>
        <v>0</v>
      </c>
      <c r="X1284">
        <f t="shared" si="123"/>
        <v>0</v>
      </c>
      <c r="Y1284">
        <f t="shared" si="120"/>
        <v>0</v>
      </c>
      <c r="AA1284">
        <f t="shared" si="124"/>
        <v>0</v>
      </c>
      <c r="AB1284">
        <f t="shared" si="125"/>
        <v>1</v>
      </c>
    </row>
    <row r="1285" spans="1:28" x14ac:dyDescent="0.35">
      <c r="A1285" s="15">
        <v>44310</v>
      </c>
      <c r="B1285" s="16" t="s">
        <v>18</v>
      </c>
      <c r="C1285" s="16" t="s">
        <v>114</v>
      </c>
      <c r="D1285" s="16" t="s">
        <v>5</v>
      </c>
      <c r="E1285" s="16" t="s">
        <v>57</v>
      </c>
      <c r="F1285" s="16" t="s">
        <v>4</v>
      </c>
      <c r="G1285" s="16" t="s">
        <v>52</v>
      </c>
      <c r="H1285" s="16">
        <v>2</v>
      </c>
      <c r="I1285" s="16">
        <v>9</v>
      </c>
      <c r="J1285" s="16" t="s">
        <v>126</v>
      </c>
      <c r="K1285" s="16" t="s">
        <v>74</v>
      </c>
      <c r="L1285" s="16" t="s">
        <v>12</v>
      </c>
      <c r="M1285" s="16">
        <v>2</v>
      </c>
      <c r="N1285" s="16" t="s">
        <v>12</v>
      </c>
      <c r="O1285" s="17" t="s">
        <v>33</v>
      </c>
      <c r="R1285" t="str">
        <f t="shared" si="121"/>
        <v>Budaors Challenger CupGroup StageJean Thierry BelusAbel Hegedus</v>
      </c>
      <c r="V1285">
        <f t="shared" si="122"/>
        <v>1</v>
      </c>
      <c r="X1285">
        <f t="shared" si="123"/>
        <v>0</v>
      </c>
      <c r="Y1285">
        <f t="shared" si="120"/>
        <v>0</v>
      </c>
      <c r="AA1285">
        <f t="shared" si="124"/>
        <v>1</v>
      </c>
      <c r="AB1285">
        <f t="shared" si="125"/>
        <v>0</v>
      </c>
    </row>
    <row r="1286" spans="1:28" x14ac:dyDescent="0.35">
      <c r="A1286" s="15">
        <v>44310</v>
      </c>
      <c r="B1286" s="16" t="s">
        <v>18</v>
      </c>
      <c r="C1286" s="16" t="s">
        <v>114</v>
      </c>
      <c r="D1286" s="16" t="s">
        <v>5</v>
      </c>
      <c r="E1286" s="16" t="s">
        <v>57</v>
      </c>
      <c r="F1286" s="16" t="s">
        <v>4</v>
      </c>
      <c r="G1286" s="16" t="s">
        <v>52</v>
      </c>
      <c r="H1286" s="16">
        <v>2</v>
      </c>
      <c r="I1286" s="16">
        <v>10</v>
      </c>
      <c r="J1286" s="16" t="s">
        <v>126</v>
      </c>
      <c r="K1286" s="16" t="s">
        <v>74</v>
      </c>
      <c r="L1286" s="16" t="s">
        <v>11</v>
      </c>
      <c r="M1286" s="16">
        <v>1</v>
      </c>
      <c r="N1286" s="26" t="s">
        <v>12</v>
      </c>
      <c r="O1286" s="17" t="s">
        <v>34</v>
      </c>
      <c r="R1286" t="str">
        <f t="shared" si="121"/>
        <v>Budaors Challenger CupGroup StageJean Thierry BelusAbel Hegedus</v>
      </c>
      <c r="V1286">
        <f t="shared" si="122"/>
        <v>0</v>
      </c>
      <c r="X1286">
        <f t="shared" si="123"/>
        <v>0</v>
      </c>
      <c r="Y1286">
        <f t="shared" si="120"/>
        <v>1</v>
      </c>
      <c r="AA1286">
        <f t="shared" si="124"/>
        <v>0</v>
      </c>
      <c r="AB1286">
        <f t="shared" si="125"/>
        <v>0</v>
      </c>
    </row>
    <row r="1287" spans="1:28" x14ac:dyDescent="0.35">
      <c r="A1287" s="15">
        <v>44310</v>
      </c>
      <c r="B1287" s="16" t="s">
        <v>18</v>
      </c>
      <c r="C1287" s="16" t="s">
        <v>114</v>
      </c>
      <c r="D1287" s="16" t="s">
        <v>5</v>
      </c>
      <c r="E1287" s="16" t="s">
        <v>57</v>
      </c>
      <c r="F1287" s="16" t="s">
        <v>4</v>
      </c>
      <c r="G1287" s="16" t="s">
        <v>52</v>
      </c>
      <c r="H1287" s="16">
        <v>2</v>
      </c>
      <c r="I1287" s="16">
        <v>11</v>
      </c>
      <c r="J1287" s="16" t="s">
        <v>126</v>
      </c>
      <c r="K1287" s="16" t="s">
        <v>74</v>
      </c>
      <c r="L1287" s="16" t="s">
        <v>11</v>
      </c>
      <c r="M1287" s="16">
        <v>1</v>
      </c>
      <c r="N1287" s="16" t="s">
        <v>11</v>
      </c>
      <c r="O1287" s="17" t="s">
        <v>35</v>
      </c>
      <c r="R1287" t="str">
        <f t="shared" si="121"/>
        <v>Budaors Challenger CupGroup StageJean Thierry BelusAbel Hegedus</v>
      </c>
      <c r="V1287">
        <f t="shared" si="122"/>
        <v>1</v>
      </c>
      <c r="X1287">
        <f t="shared" si="123"/>
        <v>1</v>
      </c>
      <c r="Y1287">
        <f t="shared" si="120"/>
        <v>0</v>
      </c>
      <c r="AA1287">
        <f t="shared" si="124"/>
        <v>0</v>
      </c>
      <c r="AB1287">
        <f t="shared" si="125"/>
        <v>0</v>
      </c>
    </row>
    <row r="1288" spans="1:28" x14ac:dyDescent="0.35">
      <c r="A1288" s="15">
        <v>44310</v>
      </c>
      <c r="B1288" s="16" t="s">
        <v>18</v>
      </c>
      <c r="C1288" s="16" t="s">
        <v>114</v>
      </c>
      <c r="D1288" s="16" t="s">
        <v>5</v>
      </c>
      <c r="E1288" s="16" t="s">
        <v>57</v>
      </c>
      <c r="F1288" s="16" t="s">
        <v>4</v>
      </c>
      <c r="G1288" s="16" t="s">
        <v>52</v>
      </c>
      <c r="H1288" s="16">
        <v>2</v>
      </c>
      <c r="I1288" s="16">
        <v>12</v>
      </c>
      <c r="J1288" s="16" t="s">
        <v>126</v>
      </c>
      <c r="K1288" s="16" t="s">
        <v>74</v>
      </c>
      <c r="L1288" s="16" t="s">
        <v>11</v>
      </c>
      <c r="M1288" s="16">
        <v>1</v>
      </c>
      <c r="N1288" s="16" t="s">
        <v>40</v>
      </c>
      <c r="O1288" s="17" t="s">
        <v>40</v>
      </c>
      <c r="R1288" t="str">
        <f t="shared" si="121"/>
        <v>Budaors Challenger CupGroup StageJean Thierry BelusAbel Hegedus</v>
      </c>
      <c r="V1288">
        <f t="shared" si="122"/>
        <v>0</v>
      </c>
      <c r="X1288">
        <f t="shared" si="123"/>
        <v>0</v>
      </c>
      <c r="Y1288">
        <f t="shared" si="120"/>
        <v>0</v>
      </c>
      <c r="AA1288">
        <f t="shared" si="124"/>
        <v>0</v>
      </c>
      <c r="AB1288">
        <f t="shared" si="125"/>
        <v>0</v>
      </c>
    </row>
    <row r="1289" spans="1:28" x14ac:dyDescent="0.35">
      <c r="A1289" s="15">
        <v>44310</v>
      </c>
      <c r="B1289" s="16" t="s">
        <v>18</v>
      </c>
      <c r="C1289" s="16" t="s">
        <v>114</v>
      </c>
      <c r="D1289" s="16" t="s">
        <v>5</v>
      </c>
      <c r="E1289" s="16" t="s">
        <v>57</v>
      </c>
      <c r="F1289" s="16" t="s">
        <v>4</v>
      </c>
      <c r="G1289" s="16" t="s">
        <v>52</v>
      </c>
      <c r="H1289" s="16">
        <v>2</v>
      </c>
      <c r="I1289" s="16">
        <v>13</v>
      </c>
      <c r="J1289" s="16" t="s">
        <v>126</v>
      </c>
      <c r="K1289" s="16" t="s">
        <v>74</v>
      </c>
      <c r="L1289" s="16" t="s">
        <v>11</v>
      </c>
      <c r="M1289" s="16">
        <v>1</v>
      </c>
      <c r="N1289" s="16" t="s">
        <v>12</v>
      </c>
      <c r="O1289" s="17" t="s">
        <v>35</v>
      </c>
      <c r="R1289" t="str">
        <f t="shared" si="121"/>
        <v>Budaors Challenger CupGroup StageJean Thierry BelusAbel Hegedus</v>
      </c>
      <c r="V1289">
        <f t="shared" si="122"/>
        <v>0</v>
      </c>
      <c r="X1289">
        <f t="shared" si="123"/>
        <v>0</v>
      </c>
      <c r="Y1289">
        <f t="shared" si="120"/>
        <v>1</v>
      </c>
      <c r="AA1289">
        <f t="shared" si="124"/>
        <v>0</v>
      </c>
      <c r="AB1289">
        <f t="shared" si="125"/>
        <v>0</v>
      </c>
    </row>
    <row r="1290" spans="1:28" x14ac:dyDescent="0.35">
      <c r="A1290" s="15">
        <v>44310</v>
      </c>
      <c r="B1290" s="16" t="s">
        <v>18</v>
      </c>
      <c r="C1290" s="16" t="s">
        <v>114</v>
      </c>
      <c r="D1290" s="16" t="s">
        <v>5</v>
      </c>
      <c r="E1290" s="16" t="s">
        <v>57</v>
      </c>
      <c r="F1290" s="16" t="s">
        <v>4</v>
      </c>
      <c r="G1290" s="16" t="s">
        <v>52</v>
      </c>
      <c r="H1290" s="16">
        <v>2</v>
      </c>
      <c r="I1290" s="16">
        <v>14</v>
      </c>
      <c r="J1290" s="16" t="s">
        <v>126</v>
      </c>
      <c r="K1290" s="16" t="s">
        <v>74</v>
      </c>
      <c r="L1290" s="16" t="s">
        <v>11</v>
      </c>
      <c r="M1290" s="16">
        <v>1</v>
      </c>
      <c r="N1290" s="16" t="s">
        <v>11</v>
      </c>
      <c r="O1290" s="17" t="s">
        <v>34</v>
      </c>
      <c r="R1290" t="str">
        <f t="shared" si="121"/>
        <v>Budaors Challenger CupGroup StageJean Thierry BelusAbel Hegedus</v>
      </c>
      <c r="V1290">
        <f t="shared" si="122"/>
        <v>1</v>
      </c>
      <c r="X1290">
        <f t="shared" si="123"/>
        <v>1</v>
      </c>
      <c r="Y1290">
        <f t="shared" si="120"/>
        <v>0</v>
      </c>
      <c r="AA1290">
        <f t="shared" si="124"/>
        <v>0</v>
      </c>
      <c r="AB1290">
        <f t="shared" si="125"/>
        <v>0</v>
      </c>
    </row>
    <row r="1291" spans="1:28" x14ac:dyDescent="0.35">
      <c r="A1291" s="15">
        <v>44310</v>
      </c>
      <c r="B1291" s="16" t="s">
        <v>18</v>
      </c>
      <c r="C1291" s="16" t="s">
        <v>114</v>
      </c>
      <c r="D1291" s="16" t="s">
        <v>5</v>
      </c>
      <c r="E1291" s="16" t="s">
        <v>57</v>
      </c>
      <c r="F1291" s="16" t="s">
        <v>4</v>
      </c>
      <c r="G1291" s="16" t="s">
        <v>52</v>
      </c>
      <c r="H1291" s="16">
        <v>2</v>
      </c>
      <c r="I1291" s="16">
        <v>15</v>
      </c>
      <c r="J1291" s="16" t="s">
        <v>126</v>
      </c>
      <c r="K1291" s="16" t="s">
        <v>74</v>
      </c>
      <c r="L1291" s="16" t="s">
        <v>12</v>
      </c>
      <c r="M1291" s="16">
        <v>1</v>
      </c>
      <c r="N1291" s="16" t="s">
        <v>11</v>
      </c>
      <c r="O1291" s="17" t="s">
        <v>34</v>
      </c>
      <c r="R1291" t="str">
        <f t="shared" si="121"/>
        <v>Budaors Challenger CupGroup StageJean Thierry BelusAbel Hegedus</v>
      </c>
      <c r="V1291">
        <f t="shared" si="122"/>
        <v>0</v>
      </c>
      <c r="X1291">
        <f t="shared" si="123"/>
        <v>0</v>
      </c>
      <c r="Y1291">
        <f t="shared" si="120"/>
        <v>1</v>
      </c>
      <c r="AA1291">
        <f t="shared" si="124"/>
        <v>0</v>
      </c>
      <c r="AB1291">
        <f t="shared" si="125"/>
        <v>0</v>
      </c>
    </row>
    <row r="1292" spans="1:28" x14ac:dyDescent="0.35">
      <c r="A1292" s="15">
        <v>44310</v>
      </c>
      <c r="B1292" s="16" t="s">
        <v>18</v>
      </c>
      <c r="C1292" s="16" t="s">
        <v>114</v>
      </c>
      <c r="D1292" s="16" t="s">
        <v>5</v>
      </c>
      <c r="E1292" s="16" t="s">
        <v>57</v>
      </c>
      <c r="F1292" s="16" t="s">
        <v>4</v>
      </c>
      <c r="G1292" s="16" t="s">
        <v>52</v>
      </c>
      <c r="H1292" s="16">
        <v>2</v>
      </c>
      <c r="I1292" s="16">
        <v>16</v>
      </c>
      <c r="J1292" s="16" t="s">
        <v>126</v>
      </c>
      <c r="K1292" s="16" t="s">
        <v>74</v>
      </c>
      <c r="L1292" s="16" t="s">
        <v>12</v>
      </c>
      <c r="M1292" s="16">
        <v>1</v>
      </c>
      <c r="N1292" s="16" t="s">
        <v>11</v>
      </c>
      <c r="O1292" s="17" t="s">
        <v>33</v>
      </c>
      <c r="R1292" t="str">
        <f t="shared" si="121"/>
        <v>Budaors Challenger CupGroup StageJean Thierry BelusAbel Hegedus</v>
      </c>
      <c r="V1292">
        <f t="shared" si="122"/>
        <v>0</v>
      </c>
      <c r="X1292">
        <f t="shared" si="123"/>
        <v>0</v>
      </c>
      <c r="Y1292">
        <f t="shared" si="120"/>
        <v>1</v>
      </c>
      <c r="AA1292">
        <f t="shared" si="124"/>
        <v>0</v>
      </c>
      <c r="AB1292">
        <f t="shared" si="125"/>
        <v>0</v>
      </c>
    </row>
    <row r="1293" spans="1:28" x14ac:dyDescent="0.35">
      <c r="A1293" s="15">
        <v>44310</v>
      </c>
      <c r="B1293" s="16" t="s">
        <v>18</v>
      </c>
      <c r="C1293" s="16" t="s">
        <v>114</v>
      </c>
      <c r="D1293" s="16" t="s">
        <v>5</v>
      </c>
      <c r="E1293" s="16" t="s">
        <v>57</v>
      </c>
      <c r="F1293" s="16" t="s">
        <v>4</v>
      </c>
      <c r="G1293" s="16" t="s">
        <v>52</v>
      </c>
      <c r="H1293" s="16">
        <v>2</v>
      </c>
      <c r="I1293" s="16">
        <v>17</v>
      </c>
      <c r="J1293" s="16" t="s">
        <v>126</v>
      </c>
      <c r="K1293" s="16" t="s">
        <v>74</v>
      </c>
      <c r="L1293" s="16" t="s">
        <v>11</v>
      </c>
      <c r="M1293" s="16">
        <v>2</v>
      </c>
      <c r="N1293" s="16" t="s">
        <v>11</v>
      </c>
      <c r="O1293" s="17" t="s">
        <v>35</v>
      </c>
      <c r="R1293" t="str">
        <f t="shared" si="121"/>
        <v>Budaors Challenger CupGroup StageJean Thierry BelusAbel Hegedus</v>
      </c>
      <c r="V1293">
        <f t="shared" si="122"/>
        <v>1</v>
      </c>
      <c r="X1293">
        <f t="shared" si="123"/>
        <v>0</v>
      </c>
      <c r="Y1293">
        <f t="shared" si="120"/>
        <v>0</v>
      </c>
      <c r="AA1293">
        <f t="shared" si="124"/>
        <v>1</v>
      </c>
      <c r="AB1293">
        <f t="shared" si="125"/>
        <v>0</v>
      </c>
    </row>
    <row r="1294" spans="1:28" x14ac:dyDescent="0.35">
      <c r="A1294" s="15">
        <v>44310</v>
      </c>
      <c r="B1294" s="16" t="s">
        <v>18</v>
      </c>
      <c r="C1294" s="16" t="s">
        <v>114</v>
      </c>
      <c r="D1294" s="16" t="s">
        <v>5</v>
      </c>
      <c r="E1294" s="16" t="s">
        <v>57</v>
      </c>
      <c r="F1294" s="16" t="s">
        <v>4</v>
      </c>
      <c r="G1294" s="16" t="s">
        <v>52</v>
      </c>
      <c r="H1294" s="16">
        <v>2</v>
      </c>
      <c r="I1294" s="16">
        <v>18</v>
      </c>
      <c r="J1294" s="16" t="s">
        <v>126</v>
      </c>
      <c r="K1294" s="16" t="s">
        <v>74</v>
      </c>
      <c r="L1294" s="16" t="s">
        <v>11</v>
      </c>
      <c r="M1294" s="16">
        <v>1</v>
      </c>
      <c r="N1294" s="16" t="s">
        <v>12</v>
      </c>
      <c r="O1294" s="17" t="s">
        <v>34</v>
      </c>
      <c r="R1294" t="str">
        <f t="shared" si="121"/>
        <v>Budaors Challenger CupGroup StageJean Thierry BelusAbel Hegedus</v>
      </c>
      <c r="V1294">
        <f t="shared" si="122"/>
        <v>0</v>
      </c>
      <c r="X1294">
        <f t="shared" si="123"/>
        <v>0</v>
      </c>
      <c r="Y1294">
        <f t="shared" si="120"/>
        <v>1</v>
      </c>
      <c r="AA1294">
        <f t="shared" si="124"/>
        <v>0</v>
      </c>
      <c r="AB1294">
        <f t="shared" si="125"/>
        <v>0</v>
      </c>
    </row>
    <row r="1295" spans="1:28" x14ac:dyDescent="0.35">
      <c r="A1295" s="15">
        <v>44310</v>
      </c>
      <c r="B1295" s="16" t="s">
        <v>18</v>
      </c>
      <c r="C1295" s="16" t="s">
        <v>114</v>
      </c>
      <c r="D1295" s="16" t="s">
        <v>5</v>
      </c>
      <c r="E1295" s="16" t="s">
        <v>57</v>
      </c>
      <c r="F1295" s="16" t="s">
        <v>4</v>
      </c>
      <c r="G1295" s="16" t="s">
        <v>52</v>
      </c>
      <c r="H1295" s="16">
        <v>2</v>
      </c>
      <c r="I1295" s="16">
        <v>19</v>
      </c>
      <c r="J1295" s="16" t="s">
        <v>126</v>
      </c>
      <c r="K1295" s="16" t="s">
        <v>74</v>
      </c>
      <c r="L1295" s="16" t="s">
        <v>12</v>
      </c>
      <c r="M1295" s="16">
        <v>1</v>
      </c>
      <c r="N1295" s="16" t="s">
        <v>12</v>
      </c>
      <c r="O1295" s="17" t="s">
        <v>35</v>
      </c>
      <c r="R1295" t="str">
        <f t="shared" si="121"/>
        <v>Budaors Challenger CupGroup StageJean Thierry BelusAbel Hegedus</v>
      </c>
      <c r="V1295">
        <f t="shared" si="122"/>
        <v>1</v>
      </c>
      <c r="X1295">
        <f t="shared" si="123"/>
        <v>1</v>
      </c>
      <c r="Y1295">
        <f t="shared" si="120"/>
        <v>0</v>
      </c>
      <c r="AA1295">
        <f t="shared" si="124"/>
        <v>0</v>
      </c>
      <c r="AB1295">
        <f t="shared" si="125"/>
        <v>0</v>
      </c>
    </row>
    <row r="1296" spans="1:28" x14ac:dyDescent="0.35">
      <c r="A1296" s="15">
        <v>44310</v>
      </c>
      <c r="B1296" s="16" t="s">
        <v>18</v>
      </c>
      <c r="C1296" s="16" t="s">
        <v>114</v>
      </c>
      <c r="D1296" s="16" t="s">
        <v>5</v>
      </c>
      <c r="E1296" s="16" t="s">
        <v>57</v>
      </c>
      <c r="F1296" s="16" t="s">
        <v>4</v>
      </c>
      <c r="G1296" s="16" t="s">
        <v>52</v>
      </c>
      <c r="H1296" s="16">
        <v>2</v>
      </c>
      <c r="I1296" s="16">
        <v>20</v>
      </c>
      <c r="J1296" s="16" t="s">
        <v>126</v>
      </c>
      <c r="K1296" s="16" t="s">
        <v>74</v>
      </c>
      <c r="L1296" s="16" t="s">
        <v>12</v>
      </c>
      <c r="M1296" s="16">
        <v>2</v>
      </c>
      <c r="N1296" s="16" t="s">
        <v>11</v>
      </c>
      <c r="O1296" s="17" t="s">
        <v>33</v>
      </c>
      <c r="R1296" t="str">
        <f t="shared" si="121"/>
        <v>Budaors Challenger CupGroup StageJean Thierry BelusAbel Hegedus</v>
      </c>
      <c r="V1296">
        <f t="shared" si="122"/>
        <v>0</v>
      </c>
      <c r="X1296">
        <f t="shared" si="123"/>
        <v>0</v>
      </c>
      <c r="Y1296">
        <f t="shared" si="120"/>
        <v>0</v>
      </c>
      <c r="AA1296">
        <f t="shared" si="124"/>
        <v>0</v>
      </c>
      <c r="AB1296">
        <f t="shared" si="125"/>
        <v>1</v>
      </c>
    </row>
    <row r="1297" spans="1:28" x14ac:dyDescent="0.35">
      <c r="A1297" s="15">
        <v>44310</v>
      </c>
      <c r="B1297" s="16" t="s">
        <v>18</v>
      </c>
      <c r="C1297" s="16" t="s">
        <v>114</v>
      </c>
      <c r="D1297" s="16" t="s">
        <v>5</v>
      </c>
      <c r="E1297" s="16" t="s">
        <v>57</v>
      </c>
      <c r="F1297" s="16" t="s">
        <v>4</v>
      </c>
      <c r="G1297" s="16" t="s">
        <v>52</v>
      </c>
      <c r="H1297" s="16">
        <v>2</v>
      </c>
      <c r="I1297" s="16">
        <v>21</v>
      </c>
      <c r="J1297" s="16" t="s">
        <v>126</v>
      </c>
      <c r="K1297" s="16" t="s">
        <v>74</v>
      </c>
      <c r="L1297" s="16" t="s">
        <v>12</v>
      </c>
      <c r="M1297" s="16">
        <v>2</v>
      </c>
      <c r="N1297" s="16" t="s">
        <v>11</v>
      </c>
      <c r="O1297" s="17" t="s">
        <v>34</v>
      </c>
      <c r="R1297" t="str">
        <f t="shared" si="121"/>
        <v>Budaors Challenger CupGroup StageJean Thierry BelusAbel Hegedus</v>
      </c>
      <c r="V1297">
        <f t="shared" si="122"/>
        <v>0</v>
      </c>
      <c r="X1297">
        <f t="shared" si="123"/>
        <v>0</v>
      </c>
      <c r="Y1297">
        <f t="shared" si="120"/>
        <v>0</v>
      </c>
      <c r="AA1297">
        <f t="shared" si="124"/>
        <v>0</v>
      </c>
      <c r="AB1297">
        <f t="shared" si="125"/>
        <v>1</v>
      </c>
    </row>
    <row r="1298" spans="1:28" x14ac:dyDescent="0.35">
      <c r="A1298" s="15">
        <v>44310</v>
      </c>
      <c r="B1298" s="16" t="s">
        <v>18</v>
      </c>
      <c r="C1298" s="16" t="s">
        <v>114</v>
      </c>
      <c r="D1298" s="16" t="s">
        <v>5</v>
      </c>
      <c r="E1298" s="16" t="s">
        <v>57</v>
      </c>
      <c r="F1298" s="16" t="s">
        <v>4</v>
      </c>
      <c r="G1298" s="16" t="s">
        <v>52</v>
      </c>
      <c r="H1298" s="16">
        <v>2</v>
      </c>
      <c r="I1298" s="16">
        <v>22</v>
      </c>
      <c r="J1298" s="16" t="s">
        <v>126</v>
      </c>
      <c r="K1298" s="16" t="s">
        <v>74</v>
      </c>
      <c r="L1298" s="16" t="s">
        <v>12</v>
      </c>
      <c r="M1298" s="16">
        <v>2</v>
      </c>
      <c r="N1298" s="16" t="s">
        <v>11</v>
      </c>
      <c r="O1298" s="17" t="s">
        <v>35</v>
      </c>
      <c r="R1298" t="str">
        <f t="shared" si="121"/>
        <v>Budaors Challenger CupGroup StageJean Thierry BelusAbel Hegedus</v>
      </c>
      <c r="V1298">
        <f t="shared" si="122"/>
        <v>0</v>
      </c>
      <c r="X1298">
        <f t="shared" si="123"/>
        <v>0</v>
      </c>
      <c r="Y1298">
        <f t="shared" si="120"/>
        <v>0</v>
      </c>
      <c r="AA1298">
        <f t="shared" si="124"/>
        <v>0</v>
      </c>
      <c r="AB1298">
        <f t="shared" si="125"/>
        <v>1</v>
      </c>
    </row>
    <row r="1299" spans="1:28" x14ac:dyDescent="0.35">
      <c r="A1299" s="15">
        <v>44310</v>
      </c>
      <c r="B1299" s="16" t="s">
        <v>18</v>
      </c>
      <c r="C1299" s="16" t="s">
        <v>114</v>
      </c>
      <c r="D1299" s="16" t="s">
        <v>5</v>
      </c>
      <c r="E1299" s="16" t="s">
        <v>57</v>
      </c>
      <c r="F1299" s="16" t="s">
        <v>4</v>
      </c>
      <c r="G1299" s="16" t="s">
        <v>52</v>
      </c>
      <c r="H1299" s="16">
        <v>1</v>
      </c>
      <c r="I1299" s="16">
        <v>1</v>
      </c>
      <c r="J1299" s="16" t="s">
        <v>127</v>
      </c>
      <c r="K1299" s="16" t="s">
        <v>121</v>
      </c>
      <c r="L1299" s="16" t="s">
        <v>11</v>
      </c>
      <c r="M1299" s="16">
        <v>1</v>
      </c>
      <c r="N1299" s="16" t="s">
        <v>11</v>
      </c>
      <c r="O1299" s="17" t="s">
        <v>33</v>
      </c>
      <c r="R1299" t="str">
        <f t="shared" si="121"/>
        <v>Budaors Challenger CupGroup StageFranczuk BartlomiejCedric Jaegy</v>
      </c>
      <c r="V1299">
        <f t="shared" si="122"/>
        <v>1</v>
      </c>
      <c r="X1299">
        <f t="shared" si="123"/>
        <v>1</v>
      </c>
      <c r="Y1299">
        <f t="shared" si="120"/>
        <v>0</v>
      </c>
      <c r="AA1299">
        <f t="shared" si="124"/>
        <v>0</v>
      </c>
      <c r="AB1299">
        <f t="shared" si="125"/>
        <v>0</v>
      </c>
    </row>
    <row r="1300" spans="1:28" x14ac:dyDescent="0.35">
      <c r="A1300" s="15">
        <v>44310</v>
      </c>
      <c r="B1300" s="16" t="s">
        <v>18</v>
      </c>
      <c r="C1300" s="16" t="s">
        <v>114</v>
      </c>
      <c r="D1300" s="16" t="s">
        <v>5</v>
      </c>
      <c r="E1300" s="16" t="s">
        <v>57</v>
      </c>
      <c r="F1300" s="16" t="s">
        <v>4</v>
      </c>
      <c r="G1300" s="16" t="s">
        <v>52</v>
      </c>
      <c r="H1300" s="16">
        <v>1</v>
      </c>
      <c r="I1300" s="16">
        <v>2</v>
      </c>
      <c r="J1300" s="16" t="s">
        <v>127</v>
      </c>
      <c r="K1300" s="16" t="s">
        <v>121</v>
      </c>
      <c r="L1300" s="16" t="s">
        <v>11</v>
      </c>
      <c r="M1300" s="16">
        <v>2</v>
      </c>
      <c r="N1300" s="16" t="s">
        <v>11</v>
      </c>
      <c r="O1300" s="17" t="s">
        <v>34</v>
      </c>
      <c r="R1300" t="str">
        <f t="shared" si="121"/>
        <v>Budaors Challenger CupGroup StageFranczuk BartlomiejCedric Jaegy</v>
      </c>
      <c r="V1300">
        <f t="shared" si="122"/>
        <v>1</v>
      </c>
      <c r="X1300">
        <f t="shared" si="123"/>
        <v>0</v>
      </c>
      <c r="Y1300">
        <f t="shared" si="120"/>
        <v>0</v>
      </c>
      <c r="AA1300">
        <f t="shared" si="124"/>
        <v>1</v>
      </c>
      <c r="AB1300">
        <f t="shared" si="125"/>
        <v>0</v>
      </c>
    </row>
    <row r="1301" spans="1:28" x14ac:dyDescent="0.35">
      <c r="A1301" s="15">
        <v>44310</v>
      </c>
      <c r="B1301" s="16" t="s">
        <v>18</v>
      </c>
      <c r="C1301" s="16" t="s">
        <v>114</v>
      </c>
      <c r="D1301" s="16" t="s">
        <v>5</v>
      </c>
      <c r="E1301" s="16" t="s">
        <v>57</v>
      </c>
      <c r="F1301" s="16" t="s">
        <v>4</v>
      </c>
      <c r="G1301" s="16" t="s">
        <v>52</v>
      </c>
      <c r="H1301" s="16">
        <v>1</v>
      </c>
      <c r="I1301" s="16">
        <v>3</v>
      </c>
      <c r="J1301" s="16" t="s">
        <v>127</v>
      </c>
      <c r="K1301" s="16" t="s">
        <v>121</v>
      </c>
      <c r="L1301" s="16" t="s">
        <v>11</v>
      </c>
      <c r="M1301" s="16">
        <v>1</v>
      </c>
      <c r="N1301" s="16" t="s">
        <v>11</v>
      </c>
      <c r="O1301" s="17" t="s">
        <v>33</v>
      </c>
      <c r="R1301" t="str">
        <f t="shared" si="121"/>
        <v>Budaors Challenger CupGroup StageFranczuk BartlomiejCedric Jaegy</v>
      </c>
      <c r="V1301">
        <f t="shared" si="122"/>
        <v>1</v>
      </c>
      <c r="X1301">
        <f t="shared" si="123"/>
        <v>1</v>
      </c>
      <c r="Y1301">
        <f t="shared" si="120"/>
        <v>0</v>
      </c>
      <c r="AA1301">
        <f t="shared" si="124"/>
        <v>0</v>
      </c>
      <c r="AB1301">
        <f t="shared" si="125"/>
        <v>0</v>
      </c>
    </row>
    <row r="1302" spans="1:28" x14ac:dyDescent="0.35">
      <c r="A1302" s="15">
        <v>44310</v>
      </c>
      <c r="B1302" s="16" t="s">
        <v>18</v>
      </c>
      <c r="C1302" s="16" t="s">
        <v>114</v>
      </c>
      <c r="D1302" s="16" t="s">
        <v>5</v>
      </c>
      <c r="E1302" s="16" t="s">
        <v>57</v>
      </c>
      <c r="F1302" s="16" t="s">
        <v>4</v>
      </c>
      <c r="G1302" s="16" t="s">
        <v>52</v>
      </c>
      <c r="H1302" s="16">
        <v>1</v>
      </c>
      <c r="I1302" s="16">
        <v>4</v>
      </c>
      <c r="J1302" s="16" t="s">
        <v>127</v>
      </c>
      <c r="K1302" s="16" t="s">
        <v>121</v>
      </c>
      <c r="L1302" s="16" t="s">
        <v>11</v>
      </c>
      <c r="M1302" s="16">
        <v>2</v>
      </c>
      <c r="N1302" s="16" t="s">
        <v>11</v>
      </c>
      <c r="O1302" s="17" t="s">
        <v>33</v>
      </c>
      <c r="R1302" t="str">
        <f t="shared" si="121"/>
        <v>Budaors Challenger CupGroup StageFranczuk BartlomiejCedric Jaegy</v>
      </c>
      <c r="V1302">
        <f t="shared" si="122"/>
        <v>1</v>
      </c>
      <c r="X1302">
        <f t="shared" si="123"/>
        <v>0</v>
      </c>
      <c r="Y1302">
        <f t="shared" si="120"/>
        <v>0</v>
      </c>
      <c r="AA1302">
        <f t="shared" si="124"/>
        <v>1</v>
      </c>
      <c r="AB1302">
        <f t="shared" si="125"/>
        <v>0</v>
      </c>
    </row>
    <row r="1303" spans="1:28" x14ac:dyDescent="0.35">
      <c r="A1303" s="15">
        <v>44310</v>
      </c>
      <c r="B1303" s="16" t="s">
        <v>18</v>
      </c>
      <c r="C1303" s="16" t="s">
        <v>114</v>
      </c>
      <c r="D1303" s="16" t="s">
        <v>5</v>
      </c>
      <c r="E1303" s="16" t="s">
        <v>57</v>
      </c>
      <c r="F1303" s="16" t="s">
        <v>4</v>
      </c>
      <c r="G1303" s="16" t="s">
        <v>52</v>
      </c>
      <c r="H1303" s="16">
        <v>1</v>
      </c>
      <c r="I1303" s="16">
        <v>5</v>
      </c>
      <c r="J1303" s="16" t="s">
        <v>127</v>
      </c>
      <c r="K1303" s="16" t="s">
        <v>121</v>
      </c>
      <c r="L1303" s="16" t="s">
        <v>12</v>
      </c>
      <c r="M1303" s="16">
        <v>1</v>
      </c>
      <c r="N1303" s="16" t="s">
        <v>11</v>
      </c>
      <c r="O1303" s="17" t="s">
        <v>33</v>
      </c>
      <c r="R1303" t="str">
        <f t="shared" si="121"/>
        <v>Budaors Challenger CupGroup StageFranczuk BartlomiejCedric Jaegy</v>
      </c>
      <c r="V1303">
        <f t="shared" si="122"/>
        <v>0</v>
      </c>
      <c r="X1303">
        <f t="shared" si="123"/>
        <v>0</v>
      </c>
      <c r="Y1303">
        <f t="shared" si="120"/>
        <v>1</v>
      </c>
      <c r="AA1303">
        <f t="shared" si="124"/>
        <v>0</v>
      </c>
      <c r="AB1303">
        <f t="shared" si="125"/>
        <v>0</v>
      </c>
    </row>
    <row r="1304" spans="1:28" x14ac:dyDescent="0.35">
      <c r="A1304" s="15">
        <v>44310</v>
      </c>
      <c r="B1304" s="16" t="s">
        <v>18</v>
      </c>
      <c r="C1304" s="16" t="s">
        <v>114</v>
      </c>
      <c r="D1304" s="16" t="s">
        <v>5</v>
      </c>
      <c r="E1304" s="16" t="s">
        <v>57</v>
      </c>
      <c r="F1304" s="16" t="s">
        <v>4</v>
      </c>
      <c r="G1304" s="16" t="s">
        <v>52</v>
      </c>
      <c r="H1304" s="16">
        <v>1</v>
      </c>
      <c r="I1304" s="16">
        <v>6</v>
      </c>
      <c r="J1304" s="16" t="s">
        <v>127</v>
      </c>
      <c r="K1304" s="16" t="s">
        <v>121</v>
      </c>
      <c r="L1304" s="16" t="s">
        <v>12</v>
      </c>
      <c r="M1304" s="16">
        <v>1</v>
      </c>
      <c r="N1304" s="16" t="s">
        <v>11</v>
      </c>
      <c r="O1304" s="17" t="s">
        <v>34</v>
      </c>
      <c r="R1304" t="str">
        <f t="shared" si="121"/>
        <v>Budaors Challenger CupGroup StageFranczuk BartlomiejCedric Jaegy</v>
      </c>
      <c r="V1304">
        <f t="shared" si="122"/>
        <v>0</v>
      </c>
      <c r="X1304">
        <f t="shared" si="123"/>
        <v>0</v>
      </c>
      <c r="Y1304">
        <f t="shared" si="120"/>
        <v>1</v>
      </c>
      <c r="AA1304">
        <f t="shared" si="124"/>
        <v>0</v>
      </c>
      <c r="AB1304">
        <f t="shared" si="125"/>
        <v>0</v>
      </c>
    </row>
    <row r="1305" spans="1:28" x14ac:dyDescent="0.35">
      <c r="A1305" s="15">
        <v>44310</v>
      </c>
      <c r="B1305" s="16" t="s">
        <v>18</v>
      </c>
      <c r="C1305" s="16" t="s">
        <v>114</v>
      </c>
      <c r="D1305" s="16" t="s">
        <v>5</v>
      </c>
      <c r="E1305" s="16" t="s">
        <v>57</v>
      </c>
      <c r="F1305" s="16" t="s">
        <v>4</v>
      </c>
      <c r="G1305" s="16" t="s">
        <v>52</v>
      </c>
      <c r="H1305" s="16">
        <v>1</v>
      </c>
      <c r="I1305" s="16">
        <v>7</v>
      </c>
      <c r="J1305" s="16" t="s">
        <v>127</v>
      </c>
      <c r="K1305" s="16" t="s">
        <v>121</v>
      </c>
      <c r="L1305" s="16" t="s">
        <v>12</v>
      </c>
      <c r="M1305" s="16">
        <v>1</v>
      </c>
      <c r="N1305" s="16" t="s">
        <v>11</v>
      </c>
      <c r="O1305" s="17" t="s">
        <v>33</v>
      </c>
      <c r="R1305" t="str">
        <f t="shared" si="121"/>
        <v>Budaors Challenger CupGroup StageFranczuk BartlomiejCedric Jaegy</v>
      </c>
      <c r="V1305">
        <f t="shared" si="122"/>
        <v>0</v>
      </c>
      <c r="X1305">
        <f t="shared" si="123"/>
        <v>0</v>
      </c>
      <c r="Y1305">
        <f t="shared" si="120"/>
        <v>1</v>
      </c>
      <c r="AA1305">
        <f t="shared" si="124"/>
        <v>0</v>
      </c>
      <c r="AB1305">
        <f t="shared" si="125"/>
        <v>0</v>
      </c>
    </row>
    <row r="1306" spans="1:28" x14ac:dyDescent="0.35">
      <c r="A1306" s="15">
        <v>44310</v>
      </c>
      <c r="B1306" s="16" t="s">
        <v>18</v>
      </c>
      <c r="C1306" s="16" t="s">
        <v>114</v>
      </c>
      <c r="D1306" s="16" t="s">
        <v>5</v>
      </c>
      <c r="E1306" s="16" t="s">
        <v>57</v>
      </c>
      <c r="F1306" s="16" t="s">
        <v>4</v>
      </c>
      <c r="G1306" s="16" t="s">
        <v>52</v>
      </c>
      <c r="H1306" s="16">
        <v>1</v>
      </c>
      <c r="I1306" s="16">
        <v>8</v>
      </c>
      <c r="J1306" s="16" t="s">
        <v>127</v>
      </c>
      <c r="K1306" s="16" t="s">
        <v>121</v>
      </c>
      <c r="L1306" s="16" t="s">
        <v>12</v>
      </c>
      <c r="M1306" s="16">
        <v>2</v>
      </c>
      <c r="N1306" s="16" t="s">
        <v>11</v>
      </c>
      <c r="O1306" s="17" t="s">
        <v>34</v>
      </c>
      <c r="R1306" t="str">
        <f t="shared" si="121"/>
        <v>Budaors Challenger CupGroup StageFranczuk BartlomiejCedric Jaegy</v>
      </c>
      <c r="V1306">
        <f t="shared" si="122"/>
        <v>0</v>
      </c>
      <c r="X1306">
        <f t="shared" si="123"/>
        <v>0</v>
      </c>
      <c r="Y1306">
        <f t="shared" si="120"/>
        <v>0</v>
      </c>
      <c r="AA1306">
        <f t="shared" si="124"/>
        <v>0</v>
      </c>
      <c r="AB1306">
        <f t="shared" si="125"/>
        <v>1</v>
      </c>
    </row>
    <row r="1307" spans="1:28" x14ac:dyDescent="0.35">
      <c r="A1307" s="15">
        <v>44310</v>
      </c>
      <c r="B1307" s="16" t="s">
        <v>18</v>
      </c>
      <c r="C1307" s="16" t="s">
        <v>114</v>
      </c>
      <c r="D1307" s="16" t="s">
        <v>5</v>
      </c>
      <c r="E1307" s="16" t="s">
        <v>57</v>
      </c>
      <c r="F1307" s="16" t="s">
        <v>4</v>
      </c>
      <c r="G1307" s="16" t="s">
        <v>52</v>
      </c>
      <c r="H1307" s="16">
        <v>1</v>
      </c>
      <c r="I1307" s="16">
        <v>9</v>
      </c>
      <c r="J1307" s="16" t="s">
        <v>127</v>
      </c>
      <c r="K1307" s="16" t="s">
        <v>121</v>
      </c>
      <c r="L1307" s="16" t="s">
        <v>11</v>
      </c>
      <c r="M1307" s="16">
        <v>2</v>
      </c>
      <c r="N1307" s="16" t="s">
        <v>11</v>
      </c>
      <c r="O1307" s="17" t="s">
        <v>35</v>
      </c>
      <c r="R1307" t="str">
        <f t="shared" si="121"/>
        <v>Budaors Challenger CupGroup StageFranczuk BartlomiejCedric Jaegy</v>
      </c>
      <c r="V1307">
        <f t="shared" si="122"/>
        <v>1</v>
      </c>
      <c r="X1307">
        <f t="shared" si="123"/>
        <v>0</v>
      </c>
      <c r="Y1307">
        <f t="shared" si="120"/>
        <v>0</v>
      </c>
      <c r="AA1307">
        <f t="shared" si="124"/>
        <v>1</v>
      </c>
      <c r="AB1307">
        <f t="shared" si="125"/>
        <v>0</v>
      </c>
    </row>
    <row r="1308" spans="1:28" x14ac:dyDescent="0.35">
      <c r="A1308" s="15">
        <v>44310</v>
      </c>
      <c r="B1308" s="16" t="s">
        <v>18</v>
      </c>
      <c r="C1308" s="16" t="s">
        <v>114</v>
      </c>
      <c r="D1308" s="16" t="s">
        <v>5</v>
      </c>
      <c r="E1308" s="16" t="s">
        <v>57</v>
      </c>
      <c r="F1308" s="16" t="s">
        <v>4</v>
      </c>
      <c r="G1308" s="16" t="s">
        <v>52</v>
      </c>
      <c r="H1308" s="16">
        <v>1</v>
      </c>
      <c r="I1308" s="16">
        <v>10</v>
      </c>
      <c r="J1308" s="16" t="s">
        <v>127</v>
      </c>
      <c r="K1308" s="16" t="s">
        <v>121</v>
      </c>
      <c r="L1308" s="16" t="s">
        <v>11</v>
      </c>
      <c r="M1308" s="16">
        <v>1</v>
      </c>
      <c r="N1308" s="16" t="s">
        <v>11</v>
      </c>
      <c r="O1308" s="17" t="s">
        <v>34</v>
      </c>
      <c r="R1308" t="str">
        <f t="shared" si="121"/>
        <v>Budaors Challenger CupGroup StageFranczuk BartlomiejCedric Jaegy</v>
      </c>
      <c r="V1308">
        <f t="shared" si="122"/>
        <v>1</v>
      </c>
      <c r="X1308">
        <f t="shared" si="123"/>
        <v>1</v>
      </c>
      <c r="Y1308">
        <f t="shared" si="120"/>
        <v>0</v>
      </c>
      <c r="AA1308">
        <f t="shared" si="124"/>
        <v>0</v>
      </c>
      <c r="AB1308">
        <f t="shared" si="125"/>
        <v>0</v>
      </c>
    </row>
    <row r="1309" spans="1:28" x14ac:dyDescent="0.35">
      <c r="A1309" s="15">
        <v>44310</v>
      </c>
      <c r="B1309" s="16" t="s">
        <v>18</v>
      </c>
      <c r="C1309" s="16" t="s">
        <v>114</v>
      </c>
      <c r="D1309" s="16" t="s">
        <v>5</v>
      </c>
      <c r="E1309" s="16" t="s">
        <v>57</v>
      </c>
      <c r="F1309" s="16" t="s">
        <v>4</v>
      </c>
      <c r="G1309" s="16" t="s">
        <v>52</v>
      </c>
      <c r="H1309" s="16">
        <v>1</v>
      </c>
      <c r="I1309" s="16">
        <v>11</v>
      </c>
      <c r="J1309" s="16" t="s">
        <v>127</v>
      </c>
      <c r="K1309" s="16" t="s">
        <v>121</v>
      </c>
      <c r="L1309" s="16" t="s">
        <v>11</v>
      </c>
      <c r="M1309" s="16">
        <v>2</v>
      </c>
      <c r="N1309" s="16" t="s">
        <v>12</v>
      </c>
      <c r="O1309" s="17" t="s">
        <v>33</v>
      </c>
      <c r="R1309" t="str">
        <f t="shared" si="121"/>
        <v>Budaors Challenger CupGroup StageFranczuk BartlomiejCedric Jaegy</v>
      </c>
      <c r="V1309">
        <f t="shared" si="122"/>
        <v>0</v>
      </c>
      <c r="X1309">
        <f t="shared" si="123"/>
        <v>0</v>
      </c>
      <c r="Y1309">
        <f t="shared" si="120"/>
        <v>0</v>
      </c>
      <c r="AA1309">
        <f t="shared" si="124"/>
        <v>0</v>
      </c>
      <c r="AB1309">
        <f t="shared" si="125"/>
        <v>1</v>
      </c>
    </row>
    <row r="1310" spans="1:28" x14ac:dyDescent="0.35">
      <c r="A1310" s="15">
        <v>44310</v>
      </c>
      <c r="B1310" s="16" t="s">
        <v>18</v>
      </c>
      <c r="C1310" s="16" t="s">
        <v>114</v>
      </c>
      <c r="D1310" s="16" t="s">
        <v>5</v>
      </c>
      <c r="E1310" s="16" t="s">
        <v>57</v>
      </c>
      <c r="F1310" s="16" t="s">
        <v>4</v>
      </c>
      <c r="G1310" s="16" t="s">
        <v>52</v>
      </c>
      <c r="H1310" s="16">
        <v>1</v>
      </c>
      <c r="I1310" s="16">
        <v>12</v>
      </c>
      <c r="J1310" s="16" t="s">
        <v>127</v>
      </c>
      <c r="K1310" s="16" t="s">
        <v>121</v>
      </c>
      <c r="L1310" s="16" t="s">
        <v>11</v>
      </c>
      <c r="M1310" s="16">
        <v>1</v>
      </c>
      <c r="N1310" s="16" t="s">
        <v>40</v>
      </c>
      <c r="O1310" s="17" t="s">
        <v>40</v>
      </c>
      <c r="R1310" t="str">
        <f t="shared" si="121"/>
        <v>Budaors Challenger CupGroup StageFranczuk BartlomiejCedric Jaegy</v>
      </c>
      <c r="V1310">
        <f t="shared" si="122"/>
        <v>0</v>
      </c>
      <c r="X1310">
        <f t="shared" si="123"/>
        <v>0</v>
      </c>
      <c r="Y1310">
        <f t="shared" si="120"/>
        <v>0</v>
      </c>
      <c r="AA1310">
        <f t="shared" si="124"/>
        <v>0</v>
      </c>
      <c r="AB1310">
        <f t="shared" si="125"/>
        <v>0</v>
      </c>
    </row>
    <row r="1311" spans="1:28" x14ac:dyDescent="0.35">
      <c r="A1311" s="15">
        <v>44310</v>
      </c>
      <c r="B1311" s="16" t="s">
        <v>18</v>
      </c>
      <c r="C1311" s="16" t="s">
        <v>114</v>
      </c>
      <c r="D1311" s="16" t="s">
        <v>5</v>
      </c>
      <c r="E1311" s="16" t="s">
        <v>57</v>
      </c>
      <c r="F1311" s="16" t="s">
        <v>4</v>
      </c>
      <c r="G1311" s="16" t="s">
        <v>52</v>
      </c>
      <c r="H1311" s="16">
        <v>1</v>
      </c>
      <c r="I1311" s="16">
        <v>13</v>
      </c>
      <c r="J1311" s="16" t="s">
        <v>127</v>
      </c>
      <c r="K1311" s="16" t="s">
        <v>121</v>
      </c>
      <c r="L1311" s="16" t="s">
        <v>11</v>
      </c>
      <c r="M1311" s="16">
        <v>2</v>
      </c>
      <c r="N1311" s="16" t="s">
        <v>11</v>
      </c>
      <c r="O1311" s="17" t="s">
        <v>34</v>
      </c>
      <c r="R1311" t="str">
        <f t="shared" si="121"/>
        <v>Budaors Challenger CupGroup StageFranczuk BartlomiejCedric Jaegy</v>
      </c>
      <c r="V1311">
        <f t="shared" si="122"/>
        <v>1</v>
      </c>
      <c r="X1311">
        <f t="shared" si="123"/>
        <v>0</v>
      </c>
      <c r="Y1311">
        <f t="shared" si="120"/>
        <v>0</v>
      </c>
      <c r="AA1311">
        <f t="shared" si="124"/>
        <v>1</v>
      </c>
      <c r="AB1311">
        <f t="shared" si="125"/>
        <v>0</v>
      </c>
    </row>
    <row r="1312" spans="1:28" x14ac:dyDescent="0.35">
      <c r="A1312" s="15">
        <v>44310</v>
      </c>
      <c r="B1312" s="16" t="s">
        <v>18</v>
      </c>
      <c r="C1312" s="16" t="s">
        <v>114</v>
      </c>
      <c r="D1312" s="16" t="s">
        <v>5</v>
      </c>
      <c r="E1312" s="16" t="s">
        <v>57</v>
      </c>
      <c r="F1312" s="16" t="s">
        <v>4</v>
      </c>
      <c r="G1312" s="16" t="s">
        <v>52</v>
      </c>
      <c r="H1312" s="16">
        <v>1</v>
      </c>
      <c r="I1312" s="16">
        <v>14</v>
      </c>
      <c r="J1312" s="16" t="s">
        <v>127</v>
      </c>
      <c r="K1312" s="16" t="s">
        <v>121</v>
      </c>
      <c r="L1312" s="16" t="s">
        <v>12</v>
      </c>
      <c r="M1312" s="16">
        <v>1</v>
      </c>
      <c r="N1312" s="16" t="s">
        <v>12</v>
      </c>
      <c r="O1312" s="17" t="s">
        <v>33</v>
      </c>
      <c r="R1312" t="str">
        <f t="shared" si="121"/>
        <v>Budaors Challenger CupGroup StageFranczuk BartlomiejCedric Jaegy</v>
      </c>
      <c r="V1312">
        <f t="shared" si="122"/>
        <v>1</v>
      </c>
      <c r="X1312">
        <f t="shared" si="123"/>
        <v>1</v>
      </c>
      <c r="Y1312">
        <f t="shared" si="120"/>
        <v>0</v>
      </c>
      <c r="AA1312">
        <f t="shared" si="124"/>
        <v>0</v>
      </c>
      <c r="AB1312">
        <f t="shared" si="125"/>
        <v>0</v>
      </c>
    </row>
    <row r="1313" spans="1:28" x14ac:dyDescent="0.35">
      <c r="A1313" s="15">
        <v>44310</v>
      </c>
      <c r="B1313" s="16" t="s">
        <v>18</v>
      </c>
      <c r="C1313" s="16" t="s">
        <v>114</v>
      </c>
      <c r="D1313" s="16" t="s">
        <v>5</v>
      </c>
      <c r="E1313" s="16" t="s">
        <v>57</v>
      </c>
      <c r="F1313" s="16" t="s">
        <v>4</v>
      </c>
      <c r="G1313" s="16" t="s">
        <v>52</v>
      </c>
      <c r="H1313" s="16">
        <v>1</v>
      </c>
      <c r="I1313" s="16">
        <v>15</v>
      </c>
      <c r="J1313" s="16" t="s">
        <v>127</v>
      </c>
      <c r="K1313" s="16" t="s">
        <v>121</v>
      </c>
      <c r="L1313" s="16" t="s">
        <v>12</v>
      </c>
      <c r="M1313" s="16">
        <v>1</v>
      </c>
      <c r="N1313" s="16" t="s">
        <v>11</v>
      </c>
      <c r="O1313" s="17" t="s">
        <v>35</v>
      </c>
      <c r="R1313" t="str">
        <f t="shared" si="121"/>
        <v>Budaors Challenger CupGroup StageFranczuk BartlomiejCedric Jaegy</v>
      </c>
      <c r="V1313">
        <f t="shared" si="122"/>
        <v>0</v>
      </c>
      <c r="X1313">
        <f t="shared" si="123"/>
        <v>0</v>
      </c>
      <c r="Y1313">
        <f t="shared" si="120"/>
        <v>1</v>
      </c>
      <c r="AA1313">
        <f t="shared" si="124"/>
        <v>0</v>
      </c>
      <c r="AB1313">
        <f t="shared" si="125"/>
        <v>0</v>
      </c>
    </row>
    <row r="1314" spans="1:28" x14ac:dyDescent="0.35">
      <c r="A1314" s="15">
        <v>44310</v>
      </c>
      <c r="B1314" s="16" t="s">
        <v>18</v>
      </c>
      <c r="C1314" s="16" t="s">
        <v>114</v>
      </c>
      <c r="D1314" s="16" t="s">
        <v>5</v>
      </c>
      <c r="E1314" s="16" t="s">
        <v>57</v>
      </c>
      <c r="F1314" s="16" t="s">
        <v>4</v>
      </c>
      <c r="G1314" s="16" t="s">
        <v>52</v>
      </c>
      <c r="H1314" s="16">
        <v>2</v>
      </c>
      <c r="I1314" s="16">
        <v>1</v>
      </c>
      <c r="J1314" s="16" t="s">
        <v>127</v>
      </c>
      <c r="K1314" s="16" t="s">
        <v>121</v>
      </c>
      <c r="L1314" s="16" t="s">
        <v>12</v>
      </c>
      <c r="M1314" s="16">
        <v>1</v>
      </c>
      <c r="N1314" s="16" t="s">
        <v>12</v>
      </c>
      <c r="O1314" s="17" t="s">
        <v>33</v>
      </c>
      <c r="R1314" t="str">
        <f t="shared" si="121"/>
        <v>Budaors Challenger CupGroup StageFranczuk BartlomiejCedric Jaegy</v>
      </c>
      <c r="V1314">
        <f t="shared" si="122"/>
        <v>1</v>
      </c>
      <c r="X1314">
        <f t="shared" si="123"/>
        <v>1</v>
      </c>
      <c r="Y1314">
        <f t="shared" si="120"/>
        <v>0</v>
      </c>
      <c r="AA1314">
        <f t="shared" si="124"/>
        <v>0</v>
      </c>
      <c r="AB1314">
        <f t="shared" si="125"/>
        <v>0</v>
      </c>
    </row>
    <row r="1315" spans="1:28" x14ac:dyDescent="0.35">
      <c r="A1315" s="15">
        <v>44310</v>
      </c>
      <c r="B1315" s="16" t="s">
        <v>18</v>
      </c>
      <c r="C1315" s="16" t="s">
        <v>114</v>
      </c>
      <c r="D1315" s="16" t="s">
        <v>5</v>
      </c>
      <c r="E1315" s="16" t="s">
        <v>57</v>
      </c>
      <c r="F1315" s="16" t="s">
        <v>4</v>
      </c>
      <c r="G1315" s="16" t="s">
        <v>52</v>
      </c>
      <c r="H1315" s="16">
        <v>2</v>
      </c>
      <c r="I1315" s="16">
        <v>2</v>
      </c>
      <c r="J1315" s="16" t="s">
        <v>127</v>
      </c>
      <c r="K1315" s="16" t="s">
        <v>121</v>
      </c>
      <c r="L1315" s="16" t="s">
        <v>12</v>
      </c>
      <c r="M1315" s="16">
        <v>2</v>
      </c>
      <c r="N1315" s="16" t="s">
        <v>11</v>
      </c>
      <c r="O1315" s="17" t="s">
        <v>34</v>
      </c>
      <c r="R1315" t="str">
        <f t="shared" si="121"/>
        <v>Budaors Challenger CupGroup StageFranczuk BartlomiejCedric Jaegy</v>
      </c>
      <c r="V1315">
        <f t="shared" si="122"/>
        <v>0</v>
      </c>
      <c r="X1315">
        <f t="shared" si="123"/>
        <v>0</v>
      </c>
      <c r="Y1315">
        <f t="shared" si="120"/>
        <v>0</v>
      </c>
      <c r="AA1315">
        <f t="shared" si="124"/>
        <v>0</v>
      </c>
      <c r="AB1315">
        <f t="shared" si="125"/>
        <v>1</v>
      </c>
    </row>
    <row r="1316" spans="1:28" x14ac:dyDescent="0.35">
      <c r="A1316" s="15">
        <v>44310</v>
      </c>
      <c r="B1316" s="16" t="s">
        <v>18</v>
      </c>
      <c r="C1316" s="16" t="s">
        <v>114</v>
      </c>
      <c r="D1316" s="16" t="s">
        <v>5</v>
      </c>
      <c r="E1316" s="16" t="s">
        <v>57</v>
      </c>
      <c r="F1316" s="16" t="s">
        <v>4</v>
      </c>
      <c r="G1316" s="16" t="s">
        <v>52</v>
      </c>
      <c r="H1316" s="16">
        <v>2</v>
      </c>
      <c r="I1316" s="16">
        <v>3</v>
      </c>
      <c r="J1316" s="16" t="s">
        <v>127</v>
      </c>
      <c r="K1316" s="16" t="s">
        <v>121</v>
      </c>
      <c r="L1316" s="16" t="s">
        <v>12</v>
      </c>
      <c r="M1316" s="16">
        <v>2</v>
      </c>
      <c r="N1316" s="16" t="s">
        <v>11</v>
      </c>
      <c r="O1316" s="17" t="s">
        <v>34</v>
      </c>
      <c r="R1316" t="str">
        <f t="shared" si="121"/>
        <v>Budaors Challenger CupGroup StageFranczuk BartlomiejCedric Jaegy</v>
      </c>
      <c r="V1316">
        <f t="shared" si="122"/>
        <v>0</v>
      </c>
      <c r="X1316">
        <f t="shared" si="123"/>
        <v>0</v>
      </c>
      <c r="Y1316">
        <f t="shared" si="120"/>
        <v>0</v>
      </c>
      <c r="AA1316">
        <f t="shared" si="124"/>
        <v>0</v>
      </c>
      <c r="AB1316">
        <f t="shared" si="125"/>
        <v>1</v>
      </c>
    </row>
    <row r="1317" spans="1:28" x14ac:dyDescent="0.35">
      <c r="A1317" s="15">
        <v>44310</v>
      </c>
      <c r="B1317" s="16" t="s">
        <v>18</v>
      </c>
      <c r="C1317" s="16" t="s">
        <v>114</v>
      </c>
      <c r="D1317" s="16" t="s">
        <v>5</v>
      </c>
      <c r="E1317" s="16" t="s">
        <v>57</v>
      </c>
      <c r="F1317" s="16" t="s">
        <v>4</v>
      </c>
      <c r="G1317" s="16" t="s">
        <v>52</v>
      </c>
      <c r="H1317" s="16">
        <v>2</v>
      </c>
      <c r="I1317" s="16">
        <v>4</v>
      </c>
      <c r="J1317" s="16" t="s">
        <v>127</v>
      </c>
      <c r="K1317" s="16" t="s">
        <v>121</v>
      </c>
      <c r="L1317" s="16" t="s">
        <v>12</v>
      </c>
      <c r="M1317" s="16">
        <v>2</v>
      </c>
      <c r="N1317" s="16" t="s">
        <v>11</v>
      </c>
      <c r="O1317" s="17" t="s">
        <v>33</v>
      </c>
      <c r="R1317" t="str">
        <f t="shared" si="121"/>
        <v>Budaors Challenger CupGroup StageFranczuk BartlomiejCedric Jaegy</v>
      </c>
      <c r="V1317">
        <f t="shared" si="122"/>
        <v>0</v>
      </c>
      <c r="X1317">
        <f t="shared" si="123"/>
        <v>0</v>
      </c>
      <c r="Y1317">
        <f t="shared" si="120"/>
        <v>0</v>
      </c>
      <c r="AA1317">
        <f t="shared" si="124"/>
        <v>0</v>
      </c>
      <c r="AB1317">
        <f t="shared" si="125"/>
        <v>1</v>
      </c>
    </row>
    <row r="1318" spans="1:28" x14ac:dyDescent="0.35">
      <c r="A1318" s="15">
        <v>44310</v>
      </c>
      <c r="B1318" s="16" t="s">
        <v>18</v>
      </c>
      <c r="C1318" s="16" t="s">
        <v>114</v>
      </c>
      <c r="D1318" s="16" t="s">
        <v>5</v>
      </c>
      <c r="E1318" s="16" t="s">
        <v>57</v>
      </c>
      <c r="F1318" s="16" t="s">
        <v>4</v>
      </c>
      <c r="G1318" s="16" t="s">
        <v>52</v>
      </c>
      <c r="H1318" s="16">
        <v>2</v>
      </c>
      <c r="I1318" s="16">
        <v>5</v>
      </c>
      <c r="J1318" s="16" t="s">
        <v>127</v>
      </c>
      <c r="K1318" s="16" t="s">
        <v>121</v>
      </c>
      <c r="L1318" s="16" t="s">
        <v>11</v>
      </c>
      <c r="M1318" s="16">
        <v>1</v>
      </c>
      <c r="N1318" s="16" t="s">
        <v>11</v>
      </c>
      <c r="O1318" s="17" t="s">
        <v>33</v>
      </c>
      <c r="R1318" t="str">
        <f t="shared" si="121"/>
        <v>Budaors Challenger CupGroup StageFranczuk BartlomiejCedric Jaegy</v>
      </c>
      <c r="V1318">
        <f t="shared" si="122"/>
        <v>1</v>
      </c>
      <c r="X1318">
        <f t="shared" si="123"/>
        <v>1</v>
      </c>
      <c r="Y1318">
        <f t="shared" si="120"/>
        <v>0</v>
      </c>
      <c r="AA1318">
        <f t="shared" si="124"/>
        <v>0</v>
      </c>
      <c r="AB1318">
        <f t="shared" si="125"/>
        <v>0</v>
      </c>
    </row>
    <row r="1319" spans="1:28" x14ac:dyDescent="0.35">
      <c r="A1319" s="15">
        <v>44310</v>
      </c>
      <c r="B1319" s="16" t="s">
        <v>18</v>
      </c>
      <c r="C1319" s="16" t="s">
        <v>114</v>
      </c>
      <c r="D1319" s="16" t="s">
        <v>5</v>
      </c>
      <c r="E1319" s="16" t="s">
        <v>57</v>
      </c>
      <c r="F1319" s="16" t="s">
        <v>4</v>
      </c>
      <c r="G1319" s="16" t="s">
        <v>52</v>
      </c>
      <c r="H1319" s="16">
        <v>2</v>
      </c>
      <c r="I1319" s="16">
        <v>6</v>
      </c>
      <c r="J1319" s="16" t="s">
        <v>127</v>
      </c>
      <c r="K1319" s="16" t="s">
        <v>121</v>
      </c>
      <c r="L1319" s="16" t="s">
        <v>11</v>
      </c>
      <c r="M1319" s="16">
        <v>2</v>
      </c>
      <c r="N1319" s="16" t="s">
        <v>11</v>
      </c>
      <c r="O1319" s="17" t="s">
        <v>33</v>
      </c>
      <c r="R1319" t="str">
        <f t="shared" si="121"/>
        <v>Budaors Challenger CupGroup StageFranczuk BartlomiejCedric Jaegy</v>
      </c>
      <c r="V1319">
        <f t="shared" si="122"/>
        <v>1</v>
      </c>
      <c r="X1319">
        <f t="shared" si="123"/>
        <v>0</v>
      </c>
      <c r="Y1319">
        <f t="shared" si="120"/>
        <v>0</v>
      </c>
      <c r="AA1319">
        <f t="shared" si="124"/>
        <v>1</v>
      </c>
      <c r="AB1319">
        <f t="shared" si="125"/>
        <v>0</v>
      </c>
    </row>
    <row r="1320" spans="1:28" x14ac:dyDescent="0.35">
      <c r="A1320" s="15">
        <v>44310</v>
      </c>
      <c r="B1320" s="16" t="s">
        <v>18</v>
      </c>
      <c r="C1320" s="16" t="s">
        <v>114</v>
      </c>
      <c r="D1320" s="16" t="s">
        <v>5</v>
      </c>
      <c r="E1320" s="16" t="s">
        <v>57</v>
      </c>
      <c r="F1320" s="16" t="s">
        <v>4</v>
      </c>
      <c r="G1320" s="16" t="s">
        <v>52</v>
      </c>
      <c r="H1320" s="16">
        <v>2</v>
      </c>
      <c r="I1320" s="16">
        <v>7</v>
      </c>
      <c r="J1320" s="16" t="s">
        <v>127</v>
      </c>
      <c r="K1320" s="16" t="s">
        <v>121</v>
      </c>
      <c r="L1320" s="16" t="s">
        <v>11</v>
      </c>
      <c r="M1320" s="16">
        <v>2</v>
      </c>
      <c r="N1320" s="16" t="s">
        <v>12</v>
      </c>
      <c r="O1320" s="17" t="s">
        <v>33</v>
      </c>
      <c r="R1320" t="str">
        <f t="shared" si="121"/>
        <v>Budaors Challenger CupGroup StageFranczuk BartlomiejCedric Jaegy</v>
      </c>
      <c r="V1320">
        <f t="shared" si="122"/>
        <v>0</v>
      </c>
      <c r="X1320">
        <f t="shared" si="123"/>
        <v>0</v>
      </c>
      <c r="Y1320">
        <f t="shared" si="120"/>
        <v>0</v>
      </c>
      <c r="AA1320">
        <f t="shared" si="124"/>
        <v>0</v>
      </c>
      <c r="AB1320">
        <f t="shared" si="125"/>
        <v>1</v>
      </c>
    </row>
    <row r="1321" spans="1:28" x14ac:dyDescent="0.35">
      <c r="A1321" s="15">
        <v>44310</v>
      </c>
      <c r="B1321" s="16" t="s">
        <v>18</v>
      </c>
      <c r="C1321" s="16" t="s">
        <v>114</v>
      </c>
      <c r="D1321" s="16" t="s">
        <v>5</v>
      </c>
      <c r="E1321" s="16" t="s">
        <v>57</v>
      </c>
      <c r="F1321" s="16" t="s">
        <v>4</v>
      </c>
      <c r="G1321" s="16" t="s">
        <v>52</v>
      </c>
      <c r="H1321" s="16">
        <v>2</v>
      </c>
      <c r="I1321" s="16">
        <v>8</v>
      </c>
      <c r="J1321" s="16" t="s">
        <v>127</v>
      </c>
      <c r="K1321" s="16" t="s">
        <v>121</v>
      </c>
      <c r="L1321" s="16" t="s">
        <v>11</v>
      </c>
      <c r="M1321" s="16">
        <v>2</v>
      </c>
      <c r="N1321" s="16" t="s">
        <v>12</v>
      </c>
      <c r="O1321" s="17" t="s">
        <v>33</v>
      </c>
      <c r="R1321" t="str">
        <f t="shared" si="121"/>
        <v>Budaors Challenger CupGroup StageFranczuk BartlomiejCedric Jaegy</v>
      </c>
      <c r="V1321">
        <f t="shared" si="122"/>
        <v>0</v>
      </c>
      <c r="X1321">
        <f t="shared" si="123"/>
        <v>0</v>
      </c>
      <c r="Y1321">
        <f t="shared" si="120"/>
        <v>0</v>
      </c>
      <c r="AA1321">
        <f t="shared" si="124"/>
        <v>0</v>
      </c>
      <c r="AB1321">
        <f t="shared" si="125"/>
        <v>1</v>
      </c>
    </row>
    <row r="1322" spans="1:28" x14ac:dyDescent="0.35">
      <c r="A1322" s="15">
        <v>44310</v>
      </c>
      <c r="B1322" s="16" t="s">
        <v>18</v>
      </c>
      <c r="C1322" s="16" t="s">
        <v>114</v>
      </c>
      <c r="D1322" s="16" t="s">
        <v>5</v>
      </c>
      <c r="E1322" s="16" t="s">
        <v>57</v>
      </c>
      <c r="F1322" s="16" t="s">
        <v>4</v>
      </c>
      <c r="G1322" s="16" t="s">
        <v>52</v>
      </c>
      <c r="H1322" s="16">
        <v>2</v>
      </c>
      <c r="I1322" s="16">
        <v>9</v>
      </c>
      <c r="J1322" s="16" t="s">
        <v>127</v>
      </c>
      <c r="K1322" s="16" t="s">
        <v>121</v>
      </c>
      <c r="L1322" s="16" t="s">
        <v>12</v>
      </c>
      <c r="M1322" s="16">
        <v>1</v>
      </c>
      <c r="N1322" s="16" t="s">
        <v>40</v>
      </c>
      <c r="O1322" s="17" t="s">
        <v>40</v>
      </c>
      <c r="R1322" t="str">
        <f t="shared" si="121"/>
        <v>Budaors Challenger CupGroup StageFranczuk BartlomiejCedric Jaegy</v>
      </c>
      <c r="V1322">
        <f t="shared" si="122"/>
        <v>0</v>
      </c>
      <c r="X1322">
        <f t="shared" si="123"/>
        <v>0</v>
      </c>
      <c r="Y1322">
        <f t="shared" si="120"/>
        <v>0</v>
      </c>
      <c r="AA1322">
        <f t="shared" si="124"/>
        <v>0</v>
      </c>
      <c r="AB1322">
        <f t="shared" si="125"/>
        <v>0</v>
      </c>
    </row>
    <row r="1323" spans="1:28" x14ac:dyDescent="0.35">
      <c r="A1323" s="15">
        <v>44310</v>
      </c>
      <c r="B1323" s="16" t="s">
        <v>18</v>
      </c>
      <c r="C1323" s="16" t="s">
        <v>114</v>
      </c>
      <c r="D1323" s="16" t="s">
        <v>5</v>
      </c>
      <c r="E1323" s="16" t="s">
        <v>57</v>
      </c>
      <c r="F1323" s="16" t="s">
        <v>4</v>
      </c>
      <c r="G1323" s="16" t="s">
        <v>52</v>
      </c>
      <c r="H1323" s="16">
        <v>2</v>
      </c>
      <c r="I1323" s="16">
        <v>10</v>
      </c>
      <c r="J1323" s="16" t="s">
        <v>127</v>
      </c>
      <c r="K1323" s="16" t="s">
        <v>121</v>
      </c>
      <c r="L1323" s="16" t="s">
        <v>12</v>
      </c>
      <c r="M1323" s="16">
        <v>1</v>
      </c>
      <c r="N1323" s="16" t="s">
        <v>40</v>
      </c>
      <c r="O1323" s="17" t="s">
        <v>40</v>
      </c>
      <c r="R1323" t="str">
        <f t="shared" si="121"/>
        <v>Budaors Challenger CupGroup StageFranczuk BartlomiejCedric Jaegy</v>
      </c>
      <c r="V1323">
        <f t="shared" si="122"/>
        <v>0</v>
      </c>
      <c r="X1323">
        <f t="shared" si="123"/>
        <v>0</v>
      </c>
      <c r="Y1323">
        <f t="shared" si="120"/>
        <v>0</v>
      </c>
      <c r="AA1323">
        <f t="shared" si="124"/>
        <v>0</v>
      </c>
      <c r="AB1323">
        <f t="shared" si="125"/>
        <v>0</v>
      </c>
    </row>
    <row r="1324" spans="1:28" x14ac:dyDescent="0.35">
      <c r="A1324" s="15">
        <v>44310</v>
      </c>
      <c r="B1324" s="16" t="s">
        <v>18</v>
      </c>
      <c r="C1324" s="16" t="s">
        <v>114</v>
      </c>
      <c r="D1324" s="16" t="s">
        <v>5</v>
      </c>
      <c r="E1324" s="16" t="s">
        <v>57</v>
      </c>
      <c r="F1324" s="16" t="s">
        <v>4</v>
      </c>
      <c r="G1324" s="16" t="s">
        <v>52</v>
      </c>
      <c r="H1324" s="16">
        <v>2</v>
      </c>
      <c r="I1324" s="16">
        <v>11</v>
      </c>
      <c r="J1324" s="16" t="s">
        <v>127</v>
      </c>
      <c r="K1324" s="16" t="s">
        <v>121</v>
      </c>
      <c r="L1324" s="16" t="s">
        <v>12</v>
      </c>
      <c r="M1324" s="16">
        <v>1</v>
      </c>
      <c r="N1324" s="16" t="s">
        <v>11</v>
      </c>
      <c r="O1324" s="17" t="s">
        <v>34</v>
      </c>
      <c r="R1324" t="str">
        <f t="shared" si="121"/>
        <v>Budaors Challenger CupGroup StageFranczuk BartlomiejCedric Jaegy</v>
      </c>
      <c r="V1324">
        <f t="shared" si="122"/>
        <v>0</v>
      </c>
      <c r="X1324">
        <f t="shared" si="123"/>
        <v>0</v>
      </c>
      <c r="Y1324">
        <f t="shared" si="120"/>
        <v>1</v>
      </c>
      <c r="AA1324">
        <f t="shared" si="124"/>
        <v>0</v>
      </c>
      <c r="AB1324">
        <f t="shared" si="125"/>
        <v>0</v>
      </c>
    </row>
    <row r="1325" spans="1:28" x14ac:dyDescent="0.35">
      <c r="A1325" s="15">
        <v>44310</v>
      </c>
      <c r="B1325" s="16" t="s">
        <v>18</v>
      </c>
      <c r="C1325" s="16" t="s">
        <v>114</v>
      </c>
      <c r="D1325" s="16" t="s">
        <v>5</v>
      </c>
      <c r="E1325" s="16" t="s">
        <v>57</v>
      </c>
      <c r="F1325" s="16" t="s">
        <v>4</v>
      </c>
      <c r="G1325" s="16" t="s">
        <v>52</v>
      </c>
      <c r="H1325" s="16">
        <v>2</v>
      </c>
      <c r="I1325" s="16">
        <v>12</v>
      </c>
      <c r="J1325" s="16" t="s">
        <v>127</v>
      </c>
      <c r="K1325" s="16" t="s">
        <v>121</v>
      </c>
      <c r="L1325" s="16" t="s">
        <v>12</v>
      </c>
      <c r="M1325" s="16">
        <v>2</v>
      </c>
      <c r="N1325" s="16" t="s">
        <v>11</v>
      </c>
      <c r="O1325" s="17" t="s">
        <v>33</v>
      </c>
      <c r="R1325" t="str">
        <f t="shared" si="121"/>
        <v>Budaors Challenger CupGroup StageFranczuk BartlomiejCedric Jaegy</v>
      </c>
      <c r="V1325">
        <f t="shared" si="122"/>
        <v>0</v>
      </c>
      <c r="X1325">
        <f t="shared" si="123"/>
        <v>0</v>
      </c>
      <c r="Y1325">
        <f t="shared" si="120"/>
        <v>0</v>
      </c>
      <c r="AA1325">
        <f t="shared" si="124"/>
        <v>0</v>
      </c>
      <c r="AB1325">
        <f t="shared" si="125"/>
        <v>1</v>
      </c>
    </row>
    <row r="1326" spans="1:28" x14ac:dyDescent="0.35">
      <c r="A1326" s="15">
        <v>44310</v>
      </c>
      <c r="B1326" s="16" t="s">
        <v>18</v>
      </c>
      <c r="C1326" s="16" t="s">
        <v>114</v>
      </c>
      <c r="D1326" s="16" t="s">
        <v>5</v>
      </c>
      <c r="E1326" s="16" t="s">
        <v>57</v>
      </c>
      <c r="F1326" s="16" t="s">
        <v>4</v>
      </c>
      <c r="G1326" s="16" t="s">
        <v>52</v>
      </c>
      <c r="H1326" s="16">
        <v>2</v>
      </c>
      <c r="I1326" s="16">
        <v>13</v>
      </c>
      <c r="J1326" s="16" t="s">
        <v>127</v>
      </c>
      <c r="K1326" s="16" t="s">
        <v>121</v>
      </c>
      <c r="L1326" s="16" t="s">
        <v>12</v>
      </c>
      <c r="M1326" s="16">
        <v>2</v>
      </c>
      <c r="N1326" s="16" t="s">
        <v>11</v>
      </c>
      <c r="O1326" s="17" t="s">
        <v>33</v>
      </c>
      <c r="R1326" t="str">
        <f t="shared" si="121"/>
        <v>Budaors Challenger CupGroup StageFranczuk BartlomiejCedric Jaegy</v>
      </c>
      <c r="V1326">
        <f t="shared" si="122"/>
        <v>0</v>
      </c>
      <c r="X1326">
        <f t="shared" si="123"/>
        <v>0</v>
      </c>
      <c r="Y1326">
        <f t="shared" si="120"/>
        <v>0</v>
      </c>
      <c r="AA1326">
        <f t="shared" si="124"/>
        <v>0</v>
      </c>
      <c r="AB1326">
        <f t="shared" si="125"/>
        <v>1</v>
      </c>
    </row>
    <row r="1327" spans="1:28" x14ac:dyDescent="0.35">
      <c r="A1327" s="15">
        <v>44310</v>
      </c>
      <c r="B1327" s="16" t="s">
        <v>18</v>
      </c>
      <c r="C1327" s="16" t="s">
        <v>114</v>
      </c>
      <c r="D1327" s="16" t="s">
        <v>5</v>
      </c>
      <c r="E1327" s="16" t="s">
        <v>57</v>
      </c>
      <c r="F1327" s="16" t="s">
        <v>4</v>
      </c>
      <c r="G1327" s="16" t="s">
        <v>52</v>
      </c>
      <c r="H1327" s="16">
        <v>2</v>
      </c>
      <c r="I1327" s="16">
        <v>14</v>
      </c>
      <c r="J1327" s="16" t="s">
        <v>127</v>
      </c>
      <c r="K1327" s="16" t="s">
        <v>121</v>
      </c>
      <c r="L1327" s="16" t="s">
        <v>12</v>
      </c>
      <c r="M1327" s="16">
        <v>1</v>
      </c>
      <c r="N1327" s="16" t="s">
        <v>40</v>
      </c>
      <c r="O1327" s="17" t="s">
        <v>40</v>
      </c>
      <c r="R1327" t="str">
        <f t="shared" si="121"/>
        <v>Budaors Challenger CupGroup StageFranczuk BartlomiejCedric Jaegy</v>
      </c>
      <c r="V1327">
        <f t="shared" si="122"/>
        <v>0</v>
      </c>
      <c r="X1327">
        <f t="shared" si="123"/>
        <v>0</v>
      </c>
      <c r="Y1327">
        <f t="shared" si="120"/>
        <v>0</v>
      </c>
      <c r="AA1327">
        <f t="shared" si="124"/>
        <v>0</v>
      </c>
      <c r="AB1327">
        <f t="shared" si="125"/>
        <v>0</v>
      </c>
    </row>
    <row r="1328" spans="1:28" x14ac:dyDescent="0.35">
      <c r="A1328" s="15">
        <v>44310</v>
      </c>
      <c r="B1328" s="16" t="s">
        <v>18</v>
      </c>
      <c r="C1328" s="16" t="s">
        <v>114</v>
      </c>
      <c r="D1328" s="16" t="s">
        <v>5</v>
      </c>
      <c r="E1328" s="16" t="s">
        <v>57</v>
      </c>
      <c r="F1328" s="16" t="s">
        <v>4</v>
      </c>
      <c r="G1328" s="16" t="s">
        <v>52</v>
      </c>
      <c r="H1328" s="16">
        <v>2</v>
      </c>
      <c r="I1328" s="16">
        <v>15</v>
      </c>
      <c r="J1328" s="16" t="s">
        <v>127</v>
      </c>
      <c r="K1328" s="16" t="s">
        <v>121</v>
      </c>
      <c r="L1328" s="16" t="s">
        <v>12</v>
      </c>
      <c r="M1328" s="16">
        <v>1</v>
      </c>
      <c r="N1328" s="16" t="s">
        <v>40</v>
      </c>
      <c r="O1328" s="17" t="s">
        <v>40</v>
      </c>
      <c r="R1328" t="str">
        <f t="shared" si="121"/>
        <v>Budaors Challenger CupGroup StageFranczuk BartlomiejCedric Jaegy</v>
      </c>
      <c r="V1328">
        <f t="shared" si="122"/>
        <v>0</v>
      </c>
      <c r="X1328">
        <f t="shared" si="123"/>
        <v>0</v>
      </c>
      <c r="Y1328">
        <f t="shared" si="120"/>
        <v>0</v>
      </c>
      <c r="AA1328">
        <f t="shared" si="124"/>
        <v>0</v>
      </c>
      <c r="AB1328">
        <f t="shared" si="125"/>
        <v>0</v>
      </c>
    </row>
    <row r="1329" spans="1:28" x14ac:dyDescent="0.35">
      <c r="A1329" s="15">
        <v>44310</v>
      </c>
      <c r="B1329" s="16" t="s">
        <v>18</v>
      </c>
      <c r="C1329" s="16" t="s">
        <v>114</v>
      </c>
      <c r="D1329" s="16" t="s">
        <v>5</v>
      </c>
      <c r="E1329" s="16" t="s">
        <v>57</v>
      </c>
      <c r="F1329" s="16" t="s">
        <v>4</v>
      </c>
      <c r="G1329" s="16" t="s">
        <v>52</v>
      </c>
      <c r="H1329" s="16">
        <v>2</v>
      </c>
      <c r="I1329" s="16">
        <v>16</v>
      </c>
      <c r="J1329" s="16" t="s">
        <v>127</v>
      </c>
      <c r="K1329" s="16" t="s">
        <v>121</v>
      </c>
      <c r="L1329" s="16" t="s">
        <v>12</v>
      </c>
      <c r="M1329" s="16">
        <v>2</v>
      </c>
      <c r="N1329" s="16" t="s">
        <v>12</v>
      </c>
      <c r="O1329" s="17" t="s">
        <v>33</v>
      </c>
      <c r="R1329" t="str">
        <f t="shared" si="121"/>
        <v>Budaors Challenger CupGroup StageFranczuk BartlomiejCedric Jaegy</v>
      </c>
      <c r="V1329">
        <f t="shared" si="122"/>
        <v>1</v>
      </c>
      <c r="X1329">
        <f t="shared" si="123"/>
        <v>0</v>
      </c>
      <c r="Y1329">
        <f t="shared" si="120"/>
        <v>0</v>
      </c>
      <c r="AA1329">
        <f t="shared" si="124"/>
        <v>1</v>
      </c>
      <c r="AB1329">
        <f t="shared" si="125"/>
        <v>0</v>
      </c>
    </row>
    <row r="1330" spans="1:28" x14ac:dyDescent="0.35">
      <c r="A1330" s="15">
        <v>44310</v>
      </c>
      <c r="B1330" s="16" t="s">
        <v>18</v>
      </c>
      <c r="C1330" s="16" t="s">
        <v>114</v>
      </c>
      <c r="D1330" s="16" t="s">
        <v>5</v>
      </c>
      <c r="E1330" s="16" t="s">
        <v>57</v>
      </c>
      <c r="F1330" s="16" t="s">
        <v>4</v>
      </c>
      <c r="G1330" s="16" t="s">
        <v>52</v>
      </c>
      <c r="H1330" s="16">
        <v>2</v>
      </c>
      <c r="I1330" s="16">
        <v>17</v>
      </c>
      <c r="J1330" s="16" t="s">
        <v>127</v>
      </c>
      <c r="K1330" s="16" t="s">
        <v>121</v>
      </c>
      <c r="L1330" s="16" t="s">
        <v>12</v>
      </c>
      <c r="M1330" s="16">
        <v>2</v>
      </c>
      <c r="N1330" s="16" t="s">
        <v>11</v>
      </c>
      <c r="O1330" s="17" t="s">
        <v>33</v>
      </c>
      <c r="R1330" t="str">
        <f t="shared" si="121"/>
        <v>Budaors Challenger CupGroup StageFranczuk BartlomiejCedric Jaegy</v>
      </c>
      <c r="V1330">
        <f t="shared" si="122"/>
        <v>0</v>
      </c>
      <c r="X1330">
        <f t="shared" si="123"/>
        <v>0</v>
      </c>
      <c r="Y1330">
        <f t="shared" si="120"/>
        <v>0</v>
      </c>
      <c r="AA1330">
        <f t="shared" si="124"/>
        <v>0</v>
      </c>
      <c r="AB1330">
        <f t="shared" si="125"/>
        <v>1</v>
      </c>
    </row>
    <row r="1331" spans="1:28" x14ac:dyDescent="0.35">
      <c r="A1331" s="15">
        <v>44310</v>
      </c>
      <c r="B1331" s="16" t="s">
        <v>18</v>
      </c>
      <c r="C1331" s="16" t="s">
        <v>114</v>
      </c>
      <c r="D1331" s="16" t="s">
        <v>5</v>
      </c>
      <c r="E1331" s="16" t="s">
        <v>57</v>
      </c>
      <c r="F1331" s="16" t="s">
        <v>4</v>
      </c>
      <c r="G1331" s="16" t="s">
        <v>52</v>
      </c>
      <c r="H1331" s="16">
        <v>2</v>
      </c>
      <c r="I1331" s="16">
        <v>18</v>
      </c>
      <c r="J1331" s="16" t="s">
        <v>127</v>
      </c>
      <c r="K1331" s="16" t="s">
        <v>121</v>
      </c>
      <c r="L1331" s="16" t="s">
        <v>11</v>
      </c>
      <c r="M1331" s="16">
        <v>1</v>
      </c>
      <c r="N1331" s="16" t="s">
        <v>11</v>
      </c>
      <c r="O1331" s="17" t="s">
        <v>34</v>
      </c>
      <c r="R1331" t="str">
        <f t="shared" si="121"/>
        <v>Budaors Challenger CupGroup StageFranczuk BartlomiejCedric Jaegy</v>
      </c>
      <c r="V1331">
        <f t="shared" si="122"/>
        <v>1</v>
      </c>
      <c r="X1331">
        <f t="shared" si="123"/>
        <v>1</v>
      </c>
      <c r="Y1331">
        <f t="shared" si="120"/>
        <v>0</v>
      </c>
      <c r="AA1331">
        <f t="shared" si="124"/>
        <v>0</v>
      </c>
      <c r="AB1331">
        <f t="shared" si="125"/>
        <v>0</v>
      </c>
    </row>
    <row r="1332" spans="1:28" x14ac:dyDescent="0.35">
      <c r="A1332" s="15">
        <v>44310</v>
      </c>
      <c r="B1332" s="16" t="s">
        <v>18</v>
      </c>
      <c r="C1332" s="16" t="s">
        <v>114</v>
      </c>
      <c r="D1332" s="16" t="s">
        <v>5</v>
      </c>
      <c r="E1332" s="16" t="s">
        <v>57</v>
      </c>
      <c r="F1332" s="16" t="s">
        <v>4</v>
      </c>
      <c r="G1332" s="16" t="s">
        <v>52</v>
      </c>
      <c r="H1332" s="16">
        <v>2</v>
      </c>
      <c r="I1332" s="16">
        <v>19</v>
      </c>
      <c r="J1332" s="16" t="s">
        <v>127</v>
      </c>
      <c r="K1332" s="16" t="s">
        <v>121</v>
      </c>
      <c r="L1332" s="16" t="s">
        <v>11</v>
      </c>
      <c r="M1332" s="16">
        <v>1</v>
      </c>
      <c r="N1332" s="16" t="s">
        <v>11</v>
      </c>
      <c r="O1332" s="17" t="s">
        <v>34</v>
      </c>
      <c r="R1332" t="str">
        <f t="shared" si="121"/>
        <v>Budaors Challenger CupGroup StageFranczuk BartlomiejCedric Jaegy</v>
      </c>
      <c r="V1332">
        <f t="shared" si="122"/>
        <v>1</v>
      </c>
      <c r="X1332">
        <f t="shared" si="123"/>
        <v>1</v>
      </c>
      <c r="Y1332">
        <f t="shared" si="120"/>
        <v>0</v>
      </c>
      <c r="AA1332">
        <f t="shared" si="124"/>
        <v>0</v>
      </c>
      <c r="AB1332">
        <f t="shared" si="125"/>
        <v>0</v>
      </c>
    </row>
    <row r="1333" spans="1:28" x14ac:dyDescent="0.35">
      <c r="A1333" s="15">
        <v>44310</v>
      </c>
      <c r="B1333" s="16" t="s">
        <v>18</v>
      </c>
      <c r="C1333" s="16" t="s">
        <v>114</v>
      </c>
      <c r="D1333" s="16" t="s">
        <v>5</v>
      </c>
      <c r="E1333" s="16" t="s">
        <v>57</v>
      </c>
      <c r="F1333" s="16" t="s">
        <v>4</v>
      </c>
      <c r="G1333" s="16" t="s">
        <v>52</v>
      </c>
      <c r="H1333" s="16">
        <v>2</v>
      </c>
      <c r="I1333" s="16">
        <v>20</v>
      </c>
      <c r="J1333" s="16" t="s">
        <v>127</v>
      </c>
      <c r="K1333" s="16" t="s">
        <v>121</v>
      </c>
      <c r="L1333" s="16" t="s">
        <v>11</v>
      </c>
      <c r="M1333" s="16">
        <v>1</v>
      </c>
      <c r="N1333" s="16" t="s">
        <v>11</v>
      </c>
      <c r="O1333" s="17" t="s">
        <v>33</v>
      </c>
      <c r="R1333" t="str">
        <f t="shared" si="121"/>
        <v>Budaors Challenger CupGroup StageFranczuk BartlomiejCedric Jaegy</v>
      </c>
      <c r="V1333">
        <f t="shared" si="122"/>
        <v>1</v>
      </c>
      <c r="X1333">
        <f t="shared" si="123"/>
        <v>1</v>
      </c>
      <c r="Y1333">
        <f t="shared" si="120"/>
        <v>0</v>
      </c>
      <c r="AA1333">
        <f t="shared" si="124"/>
        <v>0</v>
      </c>
      <c r="AB1333">
        <f t="shared" si="125"/>
        <v>0</v>
      </c>
    </row>
    <row r="1334" spans="1:28" x14ac:dyDescent="0.35">
      <c r="A1334" s="15">
        <v>44310</v>
      </c>
      <c r="B1334" s="16" t="s">
        <v>18</v>
      </c>
      <c r="C1334" s="16" t="s">
        <v>114</v>
      </c>
      <c r="D1334" s="16" t="s">
        <v>5</v>
      </c>
      <c r="E1334" s="16" t="s">
        <v>57</v>
      </c>
      <c r="F1334" s="16" t="s">
        <v>4</v>
      </c>
      <c r="G1334" s="16" t="s">
        <v>52</v>
      </c>
      <c r="H1334" s="16">
        <v>1</v>
      </c>
      <c r="I1334" s="16">
        <v>1</v>
      </c>
      <c r="J1334" s="16" t="s">
        <v>30</v>
      </c>
      <c r="K1334" s="16" t="s">
        <v>128</v>
      </c>
      <c r="L1334" s="16" t="s">
        <v>12</v>
      </c>
      <c r="M1334" s="16">
        <v>2</v>
      </c>
      <c r="N1334" s="16" t="s">
        <v>12</v>
      </c>
      <c r="O1334" s="17" t="s">
        <v>33</v>
      </c>
      <c r="R1334" t="str">
        <f t="shared" si="121"/>
        <v>Budaors Challenger CupGroup StageAdam BakoBoglarka Nagy</v>
      </c>
      <c r="V1334">
        <f t="shared" si="122"/>
        <v>1</v>
      </c>
      <c r="X1334">
        <f t="shared" si="123"/>
        <v>0</v>
      </c>
      <c r="Y1334">
        <f t="shared" si="120"/>
        <v>0</v>
      </c>
      <c r="AA1334">
        <f t="shared" si="124"/>
        <v>1</v>
      </c>
      <c r="AB1334">
        <f t="shared" si="125"/>
        <v>0</v>
      </c>
    </row>
    <row r="1335" spans="1:28" x14ac:dyDescent="0.35">
      <c r="A1335" s="15">
        <v>44310</v>
      </c>
      <c r="B1335" s="16" t="s">
        <v>18</v>
      </c>
      <c r="C1335" s="16" t="s">
        <v>114</v>
      </c>
      <c r="D1335" s="16" t="s">
        <v>5</v>
      </c>
      <c r="E1335" s="16" t="s">
        <v>57</v>
      </c>
      <c r="F1335" s="16" t="s">
        <v>4</v>
      </c>
      <c r="G1335" s="16" t="s">
        <v>52</v>
      </c>
      <c r="H1335" s="16">
        <v>1</v>
      </c>
      <c r="I1335" s="16">
        <v>2</v>
      </c>
      <c r="J1335" s="16" t="s">
        <v>30</v>
      </c>
      <c r="K1335" s="16" t="s">
        <v>128</v>
      </c>
      <c r="L1335" s="16" t="s">
        <v>12</v>
      </c>
      <c r="M1335" s="16">
        <v>2</v>
      </c>
      <c r="N1335" s="16" t="s">
        <v>40</v>
      </c>
      <c r="O1335" s="17" t="s">
        <v>40</v>
      </c>
      <c r="R1335" t="str">
        <f t="shared" si="121"/>
        <v>Budaors Challenger CupGroup StageAdam BakoBoglarka Nagy</v>
      </c>
      <c r="V1335">
        <f t="shared" si="122"/>
        <v>0</v>
      </c>
      <c r="X1335">
        <f t="shared" si="123"/>
        <v>0</v>
      </c>
      <c r="Y1335">
        <f t="shared" si="120"/>
        <v>0</v>
      </c>
      <c r="AA1335">
        <f t="shared" si="124"/>
        <v>0</v>
      </c>
      <c r="AB1335">
        <f t="shared" si="125"/>
        <v>0</v>
      </c>
    </row>
    <row r="1336" spans="1:28" x14ac:dyDescent="0.35">
      <c r="A1336" s="15">
        <v>44310</v>
      </c>
      <c r="B1336" s="16" t="s">
        <v>18</v>
      </c>
      <c r="C1336" s="16" t="s">
        <v>114</v>
      </c>
      <c r="D1336" s="16" t="s">
        <v>5</v>
      </c>
      <c r="E1336" s="16" t="s">
        <v>57</v>
      </c>
      <c r="F1336" s="16" t="s">
        <v>4</v>
      </c>
      <c r="G1336" s="16" t="s">
        <v>52</v>
      </c>
      <c r="H1336" s="16">
        <v>1</v>
      </c>
      <c r="I1336" s="16">
        <v>3</v>
      </c>
      <c r="J1336" s="16" t="s">
        <v>30</v>
      </c>
      <c r="K1336" s="16" t="s">
        <v>128</v>
      </c>
      <c r="L1336" s="16" t="s">
        <v>12</v>
      </c>
      <c r="M1336" s="16">
        <v>1</v>
      </c>
      <c r="N1336" s="16" t="s">
        <v>11</v>
      </c>
      <c r="O1336" s="17" t="s">
        <v>35</v>
      </c>
      <c r="R1336" t="str">
        <f t="shared" si="121"/>
        <v>Budaors Challenger CupGroup StageAdam BakoBoglarka Nagy</v>
      </c>
      <c r="V1336">
        <f t="shared" si="122"/>
        <v>0</v>
      </c>
      <c r="X1336">
        <f t="shared" si="123"/>
        <v>0</v>
      </c>
      <c r="Y1336">
        <f t="shared" si="120"/>
        <v>1</v>
      </c>
      <c r="AA1336">
        <f t="shared" si="124"/>
        <v>0</v>
      </c>
      <c r="AB1336">
        <f t="shared" si="125"/>
        <v>0</v>
      </c>
    </row>
    <row r="1337" spans="1:28" x14ac:dyDescent="0.35">
      <c r="A1337" s="15">
        <v>44310</v>
      </c>
      <c r="B1337" s="16" t="s">
        <v>18</v>
      </c>
      <c r="C1337" s="16" t="s">
        <v>114</v>
      </c>
      <c r="D1337" s="16" t="s">
        <v>5</v>
      </c>
      <c r="E1337" s="16" t="s">
        <v>57</v>
      </c>
      <c r="F1337" s="16" t="s">
        <v>4</v>
      </c>
      <c r="G1337" s="16" t="s">
        <v>52</v>
      </c>
      <c r="H1337" s="16">
        <v>1</v>
      </c>
      <c r="I1337" s="16">
        <v>4</v>
      </c>
      <c r="J1337" s="16" t="s">
        <v>30</v>
      </c>
      <c r="K1337" s="16" t="s">
        <v>128</v>
      </c>
      <c r="L1337" s="16" t="s">
        <v>12</v>
      </c>
      <c r="M1337" s="16">
        <v>2</v>
      </c>
      <c r="N1337" s="16" t="s">
        <v>12</v>
      </c>
      <c r="O1337" s="17" t="s">
        <v>33</v>
      </c>
      <c r="R1337" t="str">
        <f t="shared" si="121"/>
        <v>Budaors Challenger CupGroup StageAdam BakoBoglarka Nagy</v>
      </c>
      <c r="V1337">
        <f t="shared" si="122"/>
        <v>1</v>
      </c>
      <c r="X1337">
        <f t="shared" si="123"/>
        <v>0</v>
      </c>
      <c r="Y1337">
        <f t="shared" si="120"/>
        <v>0</v>
      </c>
      <c r="AA1337">
        <f t="shared" si="124"/>
        <v>1</v>
      </c>
      <c r="AB1337">
        <f t="shared" si="125"/>
        <v>0</v>
      </c>
    </row>
    <row r="1338" spans="1:28" x14ac:dyDescent="0.35">
      <c r="A1338" s="15">
        <v>44310</v>
      </c>
      <c r="B1338" s="16" t="s">
        <v>18</v>
      </c>
      <c r="C1338" s="16" t="s">
        <v>114</v>
      </c>
      <c r="D1338" s="16" t="s">
        <v>5</v>
      </c>
      <c r="E1338" s="16" t="s">
        <v>57</v>
      </c>
      <c r="F1338" s="16" t="s">
        <v>4</v>
      </c>
      <c r="G1338" s="16" t="s">
        <v>52</v>
      </c>
      <c r="H1338" s="16">
        <v>1</v>
      </c>
      <c r="I1338" s="16">
        <v>5</v>
      </c>
      <c r="J1338" s="16" t="s">
        <v>30</v>
      </c>
      <c r="K1338" s="16" t="s">
        <v>128</v>
      </c>
      <c r="L1338" s="16" t="s">
        <v>12</v>
      </c>
      <c r="M1338" s="16">
        <v>2</v>
      </c>
      <c r="N1338" s="16" t="s">
        <v>11</v>
      </c>
      <c r="O1338" s="17" t="s">
        <v>33</v>
      </c>
      <c r="R1338" t="str">
        <f t="shared" si="121"/>
        <v>Budaors Challenger CupGroup StageAdam BakoBoglarka Nagy</v>
      </c>
      <c r="V1338">
        <f t="shared" si="122"/>
        <v>0</v>
      </c>
      <c r="X1338">
        <f t="shared" si="123"/>
        <v>0</v>
      </c>
      <c r="Y1338">
        <f t="shared" si="120"/>
        <v>0</v>
      </c>
      <c r="AA1338">
        <f t="shared" si="124"/>
        <v>0</v>
      </c>
      <c r="AB1338">
        <f t="shared" si="125"/>
        <v>1</v>
      </c>
    </row>
    <row r="1339" spans="1:28" x14ac:dyDescent="0.35">
      <c r="A1339" s="15">
        <v>44310</v>
      </c>
      <c r="B1339" s="16" t="s">
        <v>18</v>
      </c>
      <c r="C1339" s="16" t="s">
        <v>114</v>
      </c>
      <c r="D1339" s="16" t="s">
        <v>5</v>
      </c>
      <c r="E1339" s="16" t="s">
        <v>57</v>
      </c>
      <c r="F1339" s="16" t="s">
        <v>4</v>
      </c>
      <c r="G1339" s="16" t="s">
        <v>52</v>
      </c>
      <c r="H1339" s="16">
        <v>1</v>
      </c>
      <c r="I1339" s="16">
        <v>6</v>
      </c>
      <c r="J1339" s="16" t="s">
        <v>30</v>
      </c>
      <c r="K1339" s="16" t="s">
        <v>128</v>
      </c>
      <c r="L1339" s="16" t="s">
        <v>11</v>
      </c>
      <c r="M1339" s="16">
        <v>1</v>
      </c>
      <c r="N1339" s="16" t="s">
        <v>12</v>
      </c>
      <c r="O1339" s="17" t="s">
        <v>35</v>
      </c>
      <c r="R1339" t="str">
        <f t="shared" si="121"/>
        <v>Budaors Challenger CupGroup StageAdam BakoBoglarka Nagy</v>
      </c>
      <c r="V1339">
        <f t="shared" si="122"/>
        <v>0</v>
      </c>
      <c r="X1339">
        <f t="shared" si="123"/>
        <v>0</v>
      </c>
      <c r="Y1339">
        <f t="shared" si="120"/>
        <v>1</v>
      </c>
      <c r="AA1339">
        <f t="shared" si="124"/>
        <v>0</v>
      </c>
      <c r="AB1339">
        <f t="shared" si="125"/>
        <v>0</v>
      </c>
    </row>
    <row r="1340" spans="1:28" x14ac:dyDescent="0.35">
      <c r="A1340" s="15">
        <v>44310</v>
      </c>
      <c r="B1340" s="16" t="s">
        <v>18</v>
      </c>
      <c r="C1340" s="16" t="s">
        <v>114</v>
      </c>
      <c r="D1340" s="16" t="s">
        <v>5</v>
      </c>
      <c r="E1340" s="16" t="s">
        <v>57</v>
      </c>
      <c r="F1340" s="16" t="s">
        <v>4</v>
      </c>
      <c r="G1340" s="16" t="s">
        <v>52</v>
      </c>
      <c r="H1340" s="16">
        <v>1</v>
      </c>
      <c r="I1340" s="16">
        <v>7</v>
      </c>
      <c r="J1340" s="16" t="s">
        <v>30</v>
      </c>
      <c r="K1340" s="16" t="s">
        <v>128</v>
      </c>
      <c r="L1340" s="16" t="s">
        <v>11</v>
      </c>
      <c r="M1340" s="16">
        <v>1</v>
      </c>
      <c r="N1340" s="16" t="s">
        <v>11</v>
      </c>
      <c r="O1340" s="17" t="s">
        <v>33</v>
      </c>
      <c r="R1340" t="str">
        <f t="shared" si="121"/>
        <v>Budaors Challenger CupGroup StageAdam BakoBoglarka Nagy</v>
      </c>
      <c r="V1340">
        <f t="shared" si="122"/>
        <v>1</v>
      </c>
      <c r="X1340">
        <f t="shared" si="123"/>
        <v>1</v>
      </c>
      <c r="Y1340">
        <f t="shared" si="120"/>
        <v>0</v>
      </c>
      <c r="AA1340">
        <f t="shared" si="124"/>
        <v>0</v>
      </c>
      <c r="AB1340">
        <f t="shared" si="125"/>
        <v>0</v>
      </c>
    </row>
    <row r="1341" spans="1:28" x14ac:dyDescent="0.35">
      <c r="A1341" s="15">
        <v>44310</v>
      </c>
      <c r="B1341" s="16" t="s">
        <v>18</v>
      </c>
      <c r="C1341" s="16" t="s">
        <v>114</v>
      </c>
      <c r="D1341" s="16" t="s">
        <v>5</v>
      </c>
      <c r="E1341" s="16" t="s">
        <v>57</v>
      </c>
      <c r="F1341" s="16" t="s">
        <v>4</v>
      </c>
      <c r="G1341" s="16" t="s">
        <v>52</v>
      </c>
      <c r="H1341" s="16">
        <v>1</v>
      </c>
      <c r="I1341" s="16">
        <v>8</v>
      </c>
      <c r="J1341" s="16" t="s">
        <v>30</v>
      </c>
      <c r="K1341" s="16" t="s">
        <v>128</v>
      </c>
      <c r="L1341" s="16" t="s">
        <v>11</v>
      </c>
      <c r="M1341" s="16">
        <v>1</v>
      </c>
      <c r="N1341" s="16" t="s">
        <v>11</v>
      </c>
      <c r="O1341" s="17" t="s">
        <v>34</v>
      </c>
      <c r="R1341" t="str">
        <f t="shared" si="121"/>
        <v>Budaors Challenger CupGroup StageAdam BakoBoglarka Nagy</v>
      </c>
      <c r="V1341">
        <f t="shared" si="122"/>
        <v>1</v>
      </c>
      <c r="X1341">
        <f t="shared" si="123"/>
        <v>1</v>
      </c>
      <c r="Y1341">
        <f t="shared" si="120"/>
        <v>0</v>
      </c>
      <c r="AA1341">
        <f t="shared" si="124"/>
        <v>0</v>
      </c>
      <c r="AB1341">
        <f t="shared" si="125"/>
        <v>0</v>
      </c>
    </row>
    <row r="1342" spans="1:28" x14ac:dyDescent="0.35">
      <c r="A1342" s="15">
        <v>44310</v>
      </c>
      <c r="B1342" s="16" t="s">
        <v>18</v>
      </c>
      <c r="C1342" s="16" t="s">
        <v>114</v>
      </c>
      <c r="D1342" s="16" t="s">
        <v>5</v>
      </c>
      <c r="E1342" s="16" t="s">
        <v>57</v>
      </c>
      <c r="F1342" s="16" t="s">
        <v>4</v>
      </c>
      <c r="G1342" s="16" t="s">
        <v>52</v>
      </c>
      <c r="H1342" s="16">
        <v>1</v>
      </c>
      <c r="I1342" s="16">
        <v>9</v>
      </c>
      <c r="J1342" s="16" t="s">
        <v>30</v>
      </c>
      <c r="K1342" s="16" t="s">
        <v>128</v>
      </c>
      <c r="L1342" s="16" t="s">
        <v>11</v>
      </c>
      <c r="M1342" s="16">
        <v>1</v>
      </c>
      <c r="N1342" s="16" t="s">
        <v>12</v>
      </c>
      <c r="O1342" s="17" t="s">
        <v>33</v>
      </c>
      <c r="R1342" t="str">
        <f t="shared" si="121"/>
        <v>Budaors Challenger CupGroup StageAdam BakoBoglarka Nagy</v>
      </c>
      <c r="V1342">
        <f t="shared" si="122"/>
        <v>0</v>
      </c>
      <c r="X1342">
        <f t="shared" si="123"/>
        <v>0</v>
      </c>
      <c r="Y1342">
        <f t="shared" si="120"/>
        <v>1</v>
      </c>
      <c r="AA1342">
        <f t="shared" si="124"/>
        <v>0</v>
      </c>
      <c r="AB1342">
        <f t="shared" si="125"/>
        <v>0</v>
      </c>
    </row>
    <row r="1343" spans="1:28" x14ac:dyDescent="0.35">
      <c r="A1343" s="15">
        <v>44310</v>
      </c>
      <c r="B1343" s="16" t="s">
        <v>18</v>
      </c>
      <c r="C1343" s="16" t="s">
        <v>114</v>
      </c>
      <c r="D1343" s="16" t="s">
        <v>5</v>
      </c>
      <c r="E1343" s="16" t="s">
        <v>57</v>
      </c>
      <c r="F1343" s="16" t="s">
        <v>4</v>
      </c>
      <c r="G1343" s="16" t="s">
        <v>52</v>
      </c>
      <c r="H1343" s="16">
        <v>1</v>
      </c>
      <c r="I1343" s="16">
        <v>10</v>
      </c>
      <c r="J1343" s="16" t="s">
        <v>30</v>
      </c>
      <c r="K1343" s="16" t="s">
        <v>128</v>
      </c>
      <c r="L1343" s="16" t="s">
        <v>12</v>
      </c>
      <c r="M1343" s="16">
        <v>1</v>
      </c>
      <c r="N1343" s="16" t="s">
        <v>40</v>
      </c>
      <c r="O1343" s="17" t="s">
        <v>40</v>
      </c>
      <c r="R1343" t="str">
        <f t="shared" si="121"/>
        <v>Budaors Challenger CupGroup StageAdam BakoBoglarka Nagy</v>
      </c>
      <c r="V1343">
        <f t="shared" si="122"/>
        <v>0</v>
      </c>
      <c r="X1343">
        <f t="shared" si="123"/>
        <v>0</v>
      </c>
      <c r="Y1343">
        <f t="shared" si="120"/>
        <v>0</v>
      </c>
      <c r="AA1343">
        <f t="shared" si="124"/>
        <v>0</v>
      </c>
      <c r="AB1343">
        <f t="shared" si="125"/>
        <v>0</v>
      </c>
    </row>
    <row r="1344" spans="1:28" x14ac:dyDescent="0.35">
      <c r="A1344" s="15">
        <v>44310</v>
      </c>
      <c r="B1344" s="16" t="s">
        <v>18</v>
      </c>
      <c r="C1344" s="16" t="s">
        <v>114</v>
      </c>
      <c r="D1344" s="16" t="s">
        <v>5</v>
      </c>
      <c r="E1344" s="16" t="s">
        <v>57</v>
      </c>
      <c r="F1344" s="16" t="s">
        <v>4</v>
      </c>
      <c r="G1344" s="16" t="s">
        <v>52</v>
      </c>
      <c r="H1344" s="16">
        <v>1</v>
      </c>
      <c r="I1344" s="16">
        <v>11</v>
      </c>
      <c r="J1344" s="16" t="s">
        <v>30</v>
      </c>
      <c r="K1344" s="16" t="s">
        <v>128</v>
      </c>
      <c r="L1344" s="16" t="s">
        <v>12</v>
      </c>
      <c r="M1344" s="16">
        <v>2</v>
      </c>
      <c r="N1344" s="16" t="s">
        <v>11</v>
      </c>
      <c r="O1344" s="17" t="s">
        <v>35</v>
      </c>
      <c r="R1344" t="str">
        <f t="shared" si="121"/>
        <v>Budaors Challenger CupGroup StageAdam BakoBoglarka Nagy</v>
      </c>
      <c r="V1344">
        <f t="shared" si="122"/>
        <v>0</v>
      </c>
      <c r="X1344">
        <f t="shared" si="123"/>
        <v>0</v>
      </c>
      <c r="Y1344">
        <f t="shared" si="120"/>
        <v>0</v>
      </c>
      <c r="AA1344">
        <f t="shared" si="124"/>
        <v>0</v>
      </c>
      <c r="AB1344">
        <f t="shared" si="125"/>
        <v>1</v>
      </c>
    </row>
    <row r="1345" spans="1:28" x14ac:dyDescent="0.35">
      <c r="A1345" s="15">
        <v>44310</v>
      </c>
      <c r="B1345" s="16" t="s">
        <v>18</v>
      </c>
      <c r="C1345" s="16" t="s">
        <v>114</v>
      </c>
      <c r="D1345" s="16" t="s">
        <v>5</v>
      </c>
      <c r="E1345" s="16" t="s">
        <v>57</v>
      </c>
      <c r="F1345" s="16" t="s">
        <v>4</v>
      </c>
      <c r="G1345" s="16" t="s">
        <v>52</v>
      </c>
      <c r="H1345" s="16">
        <v>1</v>
      </c>
      <c r="I1345" s="16">
        <v>12</v>
      </c>
      <c r="J1345" s="16" t="s">
        <v>30</v>
      </c>
      <c r="K1345" s="16" t="s">
        <v>128</v>
      </c>
      <c r="L1345" s="16" t="s">
        <v>12</v>
      </c>
      <c r="M1345" s="16">
        <v>1</v>
      </c>
      <c r="N1345" s="16" t="s">
        <v>12</v>
      </c>
      <c r="O1345" s="17" t="s">
        <v>33</v>
      </c>
      <c r="R1345" t="str">
        <f t="shared" si="121"/>
        <v>Budaors Challenger CupGroup StageAdam BakoBoglarka Nagy</v>
      </c>
      <c r="V1345">
        <f t="shared" si="122"/>
        <v>1</v>
      </c>
      <c r="X1345">
        <f t="shared" si="123"/>
        <v>1</v>
      </c>
      <c r="Y1345">
        <f t="shared" si="120"/>
        <v>0</v>
      </c>
      <c r="AA1345">
        <f t="shared" si="124"/>
        <v>0</v>
      </c>
      <c r="AB1345">
        <f t="shared" si="125"/>
        <v>0</v>
      </c>
    </row>
    <row r="1346" spans="1:28" x14ac:dyDescent="0.35">
      <c r="A1346" s="15">
        <v>44310</v>
      </c>
      <c r="B1346" s="16" t="s">
        <v>18</v>
      </c>
      <c r="C1346" s="16" t="s">
        <v>114</v>
      </c>
      <c r="D1346" s="16" t="s">
        <v>5</v>
      </c>
      <c r="E1346" s="16" t="s">
        <v>57</v>
      </c>
      <c r="F1346" s="16" t="s">
        <v>4</v>
      </c>
      <c r="G1346" s="16" t="s">
        <v>52</v>
      </c>
      <c r="H1346" s="16">
        <v>1</v>
      </c>
      <c r="I1346" s="16">
        <v>13</v>
      </c>
      <c r="J1346" s="16" t="s">
        <v>30</v>
      </c>
      <c r="K1346" s="16" t="s">
        <v>128</v>
      </c>
      <c r="L1346" s="16" t="s">
        <v>12</v>
      </c>
      <c r="M1346" s="16">
        <v>1</v>
      </c>
      <c r="N1346" s="16" t="s">
        <v>12</v>
      </c>
      <c r="O1346" s="17" t="s">
        <v>33</v>
      </c>
      <c r="R1346" t="str">
        <f t="shared" si="121"/>
        <v>Budaors Challenger CupGroup StageAdam BakoBoglarka Nagy</v>
      </c>
      <c r="V1346">
        <f t="shared" si="122"/>
        <v>1</v>
      </c>
      <c r="X1346">
        <f t="shared" si="123"/>
        <v>1</v>
      </c>
      <c r="Y1346">
        <f t="shared" ref="Y1346:Y1409" si="126">IF(AND(M1346=1,L1346&lt;&gt;N1346,N1346&lt;&gt;"E"),1,0)</f>
        <v>0</v>
      </c>
      <c r="AA1346">
        <f t="shared" si="124"/>
        <v>0</v>
      </c>
      <c r="AB1346">
        <f t="shared" si="125"/>
        <v>0</v>
      </c>
    </row>
    <row r="1347" spans="1:28" x14ac:dyDescent="0.35">
      <c r="A1347" s="15">
        <v>44310</v>
      </c>
      <c r="B1347" s="16" t="s">
        <v>18</v>
      </c>
      <c r="C1347" s="16" t="s">
        <v>114</v>
      </c>
      <c r="D1347" s="16" t="s">
        <v>5</v>
      </c>
      <c r="E1347" s="16" t="s">
        <v>57</v>
      </c>
      <c r="F1347" s="16" t="s">
        <v>4</v>
      </c>
      <c r="G1347" s="16" t="s">
        <v>52</v>
      </c>
      <c r="H1347" s="16">
        <v>1</v>
      </c>
      <c r="I1347" s="16">
        <v>14</v>
      </c>
      <c r="J1347" s="16" t="s">
        <v>30</v>
      </c>
      <c r="K1347" s="16" t="s">
        <v>128</v>
      </c>
      <c r="L1347" s="16" t="s">
        <v>12</v>
      </c>
      <c r="M1347" s="16">
        <v>2</v>
      </c>
      <c r="N1347" s="16" t="s">
        <v>11</v>
      </c>
      <c r="O1347" s="17" t="s">
        <v>34</v>
      </c>
      <c r="R1347" t="str">
        <f t="shared" ref="R1347:R1410" si="127">CONCATENATE(C1347,G1347,J1347,K1347)</f>
        <v>Budaors Challenger CupGroup StageAdam BakoBoglarka Nagy</v>
      </c>
      <c r="V1347">
        <f t="shared" ref="V1347:V1410" si="128">IF(L1347=N1347,1,0)</f>
        <v>0</v>
      </c>
      <c r="X1347">
        <f t="shared" ref="X1347:X1410" si="129">IF(AND(M1347=1, L1347=N1347),1,0)</f>
        <v>0</v>
      </c>
      <c r="Y1347">
        <f t="shared" si="126"/>
        <v>0</v>
      </c>
      <c r="AA1347">
        <f t="shared" ref="AA1347:AA1410" si="130">IF(AND(M1347=2,L1347=N1347),1,0)</f>
        <v>0</v>
      </c>
      <c r="AB1347">
        <f t="shared" ref="AB1347:AB1410" si="131">IF(AND(M1347=2,L1347&lt;&gt;N1347,N1347&lt;&gt;"E"),1,0)</f>
        <v>1</v>
      </c>
    </row>
    <row r="1348" spans="1:28" x14ac:dyDescent="0.35">
      <c r="A1348" s="15">
        <v>44310</v>
      </c>
      <c r="B1348" s="16" t="s">
        <v>18</v>
      </c>
      <c r="C1348" s="16" t="s">
        <v>114</v>
      </c>
      <c r="D1348" s="16" t="s">
        <v>5</v>
      </c>
      <c r="E1348" s="16" t="s">
        <v>57</v>
      </c>
      <c r="F1348" s="16" t="s">
        <v>4</v>
      </c>
      <c r="G1348" s="16" t="s">
        <v>52</v>
      </c>
      <c r="H1348" s="16">
        <v>1</v>
      </c>
      <c r="I1348" s="16">
        <v>15</v>
      </c>
      <c r="J1348" s="16" t="s">
        <v>30</v>
      </c>
      <c r="K1348" s="16" t="s">
        <v>128</v>
      </c>
      <c r="L1348" s="16" t="s">
        <v>11</v>
      </c>
      <c r="M1348" s="16">
        <v>2</v>
      </c>
      <c r="N1348" s="16" t="s">
        <v>11</v>
      </c>
      <c r="O1348" s="17" t="s">
        <v>34</v>
      </c>
      <c r="R1348" t="str">
        <f t="shared" si="127"/>
        <v>Budaors Challenger CupGroup StageAdam BakoBoglarka Nagy</v>
      </c>
      <c r="V1348">
        <f t="shared" si="128"/>
        <v>1</v>
      </c>
      <c r="X1348">
        <f t="shared" si="129"/>
        <v>0</v>
      </c>
      <c r="Y1348">
        <f t="shared" si="126"/>
        <v>0</v>
      </c>
      <c r="AA1348">
        <f t="shared" si="130"/>
        <v>1</v>
      </c>
      <c r="AB1348">
        <f t="shared" si="131"/>
        <v>0</v>
      </c>
    </row>
    <row r="1349" spans="1:28" x14ac:dyDescent="0.35">
      <c r="A1349" s="15">
        <v>44310</v>
      </c>
      <c r="B1349" s="16" t="s">
        <v>18</v>
      </c>
      <c r="C1349" s="16" t="s">
        <v>114</v>
      </c>
      <c r="D1349" s="16" t="s">
        <v>5</v>
      </c>
      <c r="E1349" s="16" t="s">
        <v>57</v>
      </c>
      <c r="F1349" s="16" t="s">
        <v>4</v>
      </c>
      <c r="G1349" s="16" t="s">
        <v>52</v>
      </c>
      <c r="H1349" s="16">
        <v>1</v>
      </c>
      <c r="I1349" s="16">
        <v>16</v>
      </c>
      <c r="J1349" s="16" t="s">
        <v>30</v>
      </c>
      <c r="K1349" s="16" t="s">
        <v>128</v>
      </c>
      <c r="L1349" s="16" t="s">
        <v>11</v>
      </c>
      <c r="M1349" s="16">
        <v>1</v>
      </c>
      <c r="N1349" s="16" t="s">
        <v>12</v>
      </c>
      <c r="O1349" s="17" t="s">
        <v>33</v>
      </c>
      <c r="R1349" t="str">
        <f t="shared" si="127"/>
        <v>Budaors Challenger CupGroup StageAdam BakoBoglarka Nagy</v>
      </c>
      <c r="V1349">
        <f t="shared" si="128"/>
        <v>0</v>
      </c>
      <c r="X1349">
        <f t="shared" si="129"/>
        <v>0</v>
      </c>
      <c r="Y1349">
        <f t="shared" si="126"/>
        <v>1</v>
      </c>
      <c r="AA1349">
        <f t="shared" si="130"/>
        <v>0</v>
      </c>
      <c r="AB1349">
        <f t="shared" si="131"/>
        <v>0</v>
      </c>
    </row>
    <row r="1350" spans="1:28" x14ac:dyDescent="0.35">
      <c r="A1350" s="15">
        <v>44310</v>
      </c>
      <c r="B1350" s="16" t="s">
        <v>18</v>
      </c>
      <c r="C1350" s="16" t="s">
        <v>114</v>
      </c>
      <c r="D1350" s="16" t="s">
        <v>5</v>
      </c>
      <c r="E1350" s="16" t="s">
        <v>57</v>
      </c>
      <c r="F1350" s="16" t="s">
        <v>4</v>
      </c>
      <c r="G1350" s="16" t="s">
        <v>52</v>
      </c>
      <c r="H1350" s="16">
        <v>1</v>
      </c>
      <c r="I1350" s="16">
        <v>17</v>
      </c>
      <c r="J1350" s="16" t="s">
        <v>30</v>
      </c>
      <c r="K1350" s="16" t="s">
        <v>128</v>
      </c>
      <c r="L1350" s="16" t="s">
        <v>11</v>
      </c>
      <c r="M1350" s="16" t="s">
        <v>39</v>
      </c>
      <c r="N1350" s="16" t="s">
        <v>12</v>
      </c>
      <c r="O1350" s="17" t="s">
        <v>33</v>
      </c>
      <c r="R1350" t="str">
        <f t="shared" si="127"/>
        <v>Budaors Challenger CupGroup StageAdam BakoBoglarka Nagy</v>
      </c>
      <c r="V1350">
        <f t="shared" si="128"/>
        <v>0</v>
      </c>
      <c r="X1350">
        <f t="shared" si="129"/>
        <v>0</v>
      </c>
      <c r="Y1350">
        <f t="shared" si="126"/>
        <v>0</v>
      </c>
      <c r="AA1350">
        <f t="shared" si="130"/>
        <v>0</v>
      </c>
      <c r="AB1350">
        <f t="shared" si="131"/>
        <v>0</v>
      </c>
    </row>
    <row r="1351" spans="1:28" x14ac:dyDescent="0.35">
      <c r="A1351" s="15">
        <v>44310</v>
      </c>
      <c r="B1351" s="16" t="s">
        <v>18</v>
      </c>
      <c r="C1351" s="16" t="s">
        <v>114</v>
      </c>
      <c r="D1351" s="16" t="s">
        <v>5</v>
      </c>
      <c r="E1351" s="16" t="s">
        <v>57</v>
      </c>
      <c r="F1351" s="16" t="s">
        <v>4</v>
      </c>
      <c r="G1351" s="16" t="s">
        <v>52</v>
      </c>
      <c r="H1351" s="16">
        <v>1</v>
      </c>
      <c r="I1351" s="16">
        <v>18</v>
      </c>
      <c r="J1351" s="16" t="s">
        <v>30</v>
      </c>
      <c r="K1351" s="16" t="s">
        <v>128</v>
      </c>
      <c r="L1351" s="16" t="s">
        <v>11</v>
      </c>
      <c r="M1351" s="16">
        <v>1</v>
      </c>
      <c r="N1351" s="16" t="s">
        <v>11</v>
      </c>
      <c r="O1351" s="17" t="s">
        <v>35</v>
      </c>
      <c r="R1351" t="str">
        <f t="shared" si="127"/>
        <v>Budaors Challenger CupGroup StageAdam BakoBoglarka Nagy</v>
      </c>
      <c r="V1351">
        <f t="shared" si="128"/>
        <v>1</v>
      </c>
      <c r="X1351">
        <f t="shared" si="129"/>
        <v>1</v>
      </c>
      <c r="Y1351">
        <f t="shared" si="126"/>
        <v>0</v>
      </c>
      <c r="AA1351">
        <f t="shared" si="130"/>
        <v>0</v>
      </c>
      <c r="AB1351">
        <f t="shared" si="131"/>
        <v>0</v>
      </c>
    </row>
    <row r="1352" spans="1:28" x14ac:dyDescent="0.35">
      <c r="A1352" s="15">
        <v>44310</v>
      </c>
      <c r="B1352" s="16" t="s">
        <v>18</v>
      </c>
      <c r="C1352" s="16" t="s">
        <v>114</v>
      </c>
      <c r="D1352" s="16" t="s">
        <v>5</v>
      </c>
      <c r="E1352" s="16" t="s">
        <v>57</v>
      </c>
      <c r="F1352" s="16" t="s">
        <v>4</v>
      </c>
      <c r="G1352" s="16" t="s">
        <v>52</v>
      </c>
      <c r="H1352" s="16">
        <v>1</v>
      </c>
      <c r="I1352" s="16">
        <v>19</v>
      </c>
      <c r="J1352" s="16" t="s">
        <v>30</v>
      </c>
      <c r="K1352" s="16" t="s">
        <v>128</v>
      </c>
      <c r="L1352" s="16" t="s">
        <v>12</v>
      </c>
      <c r="M1352" s="16">
        <v>2</v>
      </c>
      <c r="N1352" s="16" t="s">
        <v>11</v>
      </c>
      <c r="O1352" s="17" t="s">
        <v>35</v>
      </c>
      <c r="R1352" t="str">
        <f t="shared" si="127"/>
        <v>Budaors Challenger CupGroup StageAdam BakoBoglarka Nagy</v>
      </c>
      <c r="V1352">
        <f t="shared" si="128"/>
        <v>0</v>
      </c>
      <c r="X1352">
        <f t="shared" si="129"/>
        <v>0</v>
      </c>
      <c r="Y1352">
        <f t="shared" si="126"/>
        <v>0</v>
      </c>
      <c r="AA1352">
        <f t="shared" si="130"/>
        <v>0</v>
      </c>
      <c r="AB1352">
        <f t="shared" si="131"/>
        <v>1</v>
      </c>
    </row>
    <row r="1353" spans="1:28" x14ac:dyDescent="0.35">
      <c r="A1353" s="15">
        <v>44310</v>
      </c>
      <c r="B1353" s="16" t="s">
        <v>18</v>
      </c>
      <c r="C1353" s="16" t="s">
        <v>114</v>
      </c>
      <c r="D1353" s="16" t="s">
        <v>5</v>
      </c>
      <c r="E1353" s="16" t="s">
        <v>57</v>
      </c>
      <c r="F1353" s="16" t="s">
        <v>4</v>
      </c>
      <c r="G1353" s="16" t="s">
        <v>52</v>
      </c>
      <c r="H1353" s="16">
        <v>1</v>
      </c>
      <c r="I1353" s="16">
        <v>20</v>
      </c>
      <c r="J1353" s="16" t="s">
        <v>30</v>
      </c>
      <c r="K1353" s="16" t="s">
        <v>128</v>
      </c>
      <c r="L1353" s="16" t="s">
        <v>12</v>
      </c>
      <c r="M1353" s="16">
        <v>1</v>
      </c>
      <c r="N1353" s="16" t="s">
        <v>11</v>
      </c>
      <c r="O1353" s="17" t="s">
        <v>33</v>
      </c>
      <c r="R1353" t="str">
        <f t="shared" si="127"/>
        <v>Budaors Challenger CupGroup StageAdam BakoBoglarka Nagy</v>
      </c>
      <c r="V1353">
        <f t="shared" si="128"/>
        <v>0</v>
      </c>
      <c r="X1353">
        <f t="shared" si="129"/>
        <v>0</v>
      </c>
      <c r="Y1353">
        <f t="shared" si="126"/>
        <v>1</v>
      </c>
      <c r="AA1353">
        <f t="shared" si="130"/>
        <v>0</v>
      </c>
      <c r="AB1353">
        <f t="shared" si="131"/>
        <v>0</v>
      </c>
    </row>
    <row r="1354" spans="1:28" x14ac:dyDescent="0.35">
      <c r="A1354" s="15">
        <v>44310</v>
      </c>
      <c r="B1354" s="16" t="s">
        <v>18</v>
      </c>
      <c r="C1354" s="16" t="s">
        <v>114</v>
      </c>
      <c r="D1354" s="16" t="s">
        <v>5</v>
      </c>
      <c r="E1354" s="16" t="s">
        <v>57</v>
      </c>
      <c r="F1354" s="16" t="s">
        <v>4</v>
      </c>
      <c r="G1354" s="16" t="s">
        <v>52</v>
      </c>
      <c r="H1354" s="16">
        <v>1</v>
      </c>
      <c r="I1354" s="16">
        <v>21</v>
      </c>
      <c r="J1354" s="16" t="s">
        <v>30</v>
      </c>
      <c r="K1354" s="16" t="s">
        <v>128</v>
      </c>
      <c r="L1354" s="16" t="s">
        <v>12</v>
      </c>
      <c r="M1354" s="16">
        <v>1</v>
      </c>
      <c r="N1354" s="16" t="s">
        <v>11</v>
      </c>
      <c r="O1354" s="17" t="s">
        <v>34</v>
      </c>
      <c r="R1354" t="str">
        <f t="shared" si="127"/>
        <v>Budaors Challenger CupGroup StageAdam BakoBoglarka Nagy</v>
      </c>
      <c r="V1354">
        <f t="shared" si="128"/>
        <v>0</v>
      </c>
      <c r="X1354">
        <f t="shared" si="129"/>
        <v>0</v>
      </c>
      <c r="Y1354">
        <f t="shared" si="126"/>
        <v>1</v>
      </c>
      <c r="AA1354">
        <f t="shared" si="130"/>
        <v>0</v>
      </c>
      <c r="AB1354">
        <f t="shared" si="131"/>
        <v>0</v>
      </c>
    </row>
    <row r="1355" spans="1:28" x14ac:dyDescent="0.35">
      <c r="A1355" s="15">
        <v>44310</v>
      </c>
      <c r="B1355" s="16" t="s">
        <v>18</v>
      </c>
      <c r="C1355" s="16" t="s">
        <v>114</v>
      </c>
      <c r="D1355" s="16" t="s">
        <v>5</v>
      </c>
      <c r="E1355" s="16" t="s">
        <v>57</v>
      </c>
      <c r="F1355" s="16" t="s">
        <v>4</v>
      </c>
      <c r="G1355" s="16" t="s">
        <v>52</v>
      </c>
      <c r="H1355" s="16">
        <v>1</v>
      </c>
      <c r="I1355" s="16">
        <v>22</v>
      </c>
      <c r="J1355" s="16" t="s">
        <v>30</v>
      </c>
      <c r="K1355" s="16" t="s">
        <v>128</v>
      </c>
      <c r="L1355" s="16" t="s">
        <v>12</v>
      </c>
      <c r="M1355" s="16">
        <v>2</v>
      </c>
      <c r="N1355" s="16" t="s">
        <v>12</v>
      </c>
      <c r="O1355" s="17" t="s">
        <v>34</v>
      </c>
      <c r="R1355" t="str">
        <f t="shared" si="127"/>
        <v>Budaors Challenger CupGroup StageAdam BakoBoglarka Nagy</v>
      </c>
      <c r="V1355">
        <f t="shared" si="128"/>
        <v>1</v>
      </c>
      <c r="X1355">
        <f t="shared" si="129"/>
        <v>0</v>
      </c>
      <c r="Y1355">
        <f t="shared" si="126"/>
        <v>0</v>
      </c>
      <c r="AA1355">
        <f t="shared" si="130"/>
        <v>1</v>
      </c>
      <c r="AB1355">
        <f t="shared" si="131"/>
        <v>0</v>
      </c>
    </row>
    <row r="1356" spans="1:28" x14ac:dyDescent="0.35">
      <c r="A1356" s="15">
        <v>44310</v>
      </c>
      <c r="B1356" s="16" t="s">
        <v>18</v>
      </c>
      <c r="C1356" s="16" t="s">
        <v>114</v>
      </c>
      <c r="D1356" s="16" t="s">
        <v>5</v>
      </c>
      <c r="E1356" s="16" t="s">
        <v>57</v>
      </c>
      <c r="F1356" s="16" t="s">
        <v>4</v>
      </c>
      <c r="G1356" s="16" t="s">
        <v>52</v>
      </c>
      <c r="H1356" s="16">
        <v>1</v>
      </c>
      <c r="I1356" s="16">
        <v>23</v>
      </c>
      <c r="J1356" s="16" t="s">
        <v>30</v>
      </c>
      <c r="K1356" s="16" t="s">
        <v>128</v>
      </c>
      <c r="L1356" s="16" t="s">
        <v>11</v>
      </c>
      <c r="M1356" s="16">
        <v>1</v>
      </c>
      <c r="N1356" s="16" t="s">
        <v>11</v>
      </c>
      <c r="O1356" s="17" t="s">
        <v>33</v>
      </c>
      <c r="R1356" t="str">
        <f t="shared" si="127"/>
        <v>Budaors Challenger CupGroup StageAdam BakoBoglarka Nagy</v>
      </c>
      <c r="V1356">
        <f t="shared" si="128"/>
        <v>1</v>
      </c>
      <c r="X1356">
        <f t="shared" si="129"/>
        <v>1</v>
      </c>
      <c r="Y1356">
        <f t="shared" si="126"/>
        <v>0</v>
      </c>
      <c r="AA1356">
        <f t="shared" si="130"/>
        <v>0</v>
      </c>
      <c r="AB1356">
        <f t="shared" si="131"/>
        <v>0</v>
      </c>
    </row>
    <row r="1357" spans="1:28" x14ac:dyDescent="0.35">
      <c r="A1357" s="15">
        <v>44310</v>
      </c>
      <c r="B1357" s="16" t="s">
        <v>18</v>
      </c>
      <c r="C1357" s="16" t="s">
        <v>114</v>
      </c>
      <c r="D1357" s="16" t="s">
        <v>5</v>
      </c>
      <c r="E1357" s="16" t="s">
        <v>57</v>
      </c>
      <c r="F1357" s="16" t="s">
        <v>4</v>
      </c>
      <c r="G1357" s="16" t="s">
        <v>52</v>
      </c>
      <c r="H1357" s="16">
        <v>2</v>
      </c>
      <c r="I1357" s="16">
        <v>24</v>
      </c>
      <c r="J1357" s="16" t="s">
        <v>30</v>
      </c>
      <c r="K1357" s="16" t="s">
        <v>128</v>
      </c>
      <c r="L1357" s="16" t="s">
        <v>11</v>
      </c>
      <c r="M1357" s="16">
        <v>1</v>
      </c>
      <c r="N1357" s="16" t="s">
        <v>11</v>
      </c>
      <c r="O1357" s="17" t="s">
        <v>35</v>
      </c>
      <c r="R1357" t="str">
        <f t="shared" si="127"/>
        <v>Budaors Challenger CupGroup StageAdam BakoBoglarka Nagy</v>
      </c>
      <c r="V1357">
        <f t="shared" si="128"/>
        <v>1</v>
      </c>
      <c r="X1357">
        <f t="shared" si="129"/>
        <v>1</v>
      </c>
      <c r="Y1357">
        <f t="shared" si="126"/>
        <v>0</v>
      </c>
      <c r="AA1357">
        <f t="shared" si="130"/>
        <v>0</v>
      </c>
      <c r="AB1357">
        <f t="shared" si="131"/>
        <v>0</v>
      </c>
    </row>
    <row r="1358" spans="1:28" x14ac:dyDescent="0.35">
      <c r="A1358" s="15">
        <v>44310</v>
      </c>
      <c r="B1358" s="16" t="s">
        <v>18</v>
      </c>
      <c r="C1358" s="16" t="s">
        <v>114</v>
      </c>
      <c r="D1358" s="16" t="s">
        <v>5</v>
      </c>
      <c r="E1358" s="16" t="s">
        <v>57</v>
      </c>
      <c r="F1358" s="16" t="s">
        <v>4</v>
      </c>
      <c r="G1358" s="16" t="s">
        <v>52</v>
      </c>
      <c r="H1358" s="16">
        <v>2</v>
      </c>
      <c r="I1358" s="16">
        <v>25</v>
      </c>
      <c r="J1358" s="16" t="s">
        <v>30</v>
      </c>
      <c r="K1358" s="16" t="s">
        <v>128</v>
      </c>
      <c r="L1358" s="16" t="s">
        <v>11</v>
      </c>
      <c r="M1358" s="16">
        <v>1</v>
      </c>
      <c r="N1358" s="16" t="s">
        <v>11</v>
      </c>
      <c r="O1358" s="17" t="s">
        <v>34</v>
      </c>
      <c r="R1358" t="str">
        <f t="shared" si="127"/>
        <v>Budaors Challenger CupGroup StageAdam BakoBoglarka Nagy</v>
      </c>
      <c r="V1358">
        <f t="shared" si="128"/>
        <v>1</v>
      </c>
      <c r="X1358">
        <f t="shared" si="129"/>
        <v>1</v>
      </c>
      <c r="Y1358">
        <f t="shared" si="126"/>
        <v>0</v>
      </c>
      <c r="AA1358">
        <f t="shared" si="130"/>
        <v>0</v>
      </c>
      <c r="AB1358">
        <f t="shared" si="131"/>
        <v>0</v>
      </c>
    </row>
    <row r="1359" spans="1:28" x14ac:dyDescent="0.35">
      <c r="A1359" s="15">
        <v>44310</v>
      </c>
      <c r="B1359" s="16" t="s">
        <v>18</v>
      </c>
      <c r="C1359" s="16" t="s">
        <v>114</v>
      </c>
      <c r="D1359" s="16" t="s">
        <v>5</v>
      </c>
      <c r="E1359" s="16" t="s">
        <v>57</v>
      </c>
      <c r="F1359" s="16" t="s">
        <v>4</v>
      </c>
      <c r="G1359" s="16" t="s">
        <v>52</v>
      </c>
      <c r="H1359" s="16">
        <v>2</v>
      </c>
      <c r="I1359" s="16">
        <v>26</v>
      </c>
      <c r="J1359" s="16" t="s">
        <v>30</v>
      </c>
      <c r="K1359" s="16" t="s">
        <v>128</v>
      </c>
      <c r="L1359" s="16" t="s">
        <v>11</v>
      </c>
      <c r="M1359" s="16">
        <v>1</v>
      </c>
      <c r="N1359" s="16" t="s">
        <v>11</v>
      </c>
      <c r="O1359" s="17" t="s">
        <v>34</v>
      </c>
      <c r="R1359" t="str">
        <f t="shared" si="127"/>
        <v>Budaors Challenger CupGroup StageAdam BakoBoglarka Nagy</v>
      </c>
      <c r="V1359">
        <f t="shared" si="128"/>
        <v>1</v>
      </c>
      <c r="X1359">
        <f t="shared" si="129"/>
        <v>1</v>
      </c>
      <c r="Y1359">
        <f t="shared" si="126"/>
        <v>0</v>
      </c>
      <c r="AA1359">
        <f t="shared" si="130"/>
        <v>0</v>
      </c>
      <c r="AB1359">
        <f t="shared" si="131"/>
        <v>0</v>
      </c>
    </row>
    <row r="1360" spans="1:28" x14ac:dyDescent="0.35">
      <c r="A1360" s="15">
        <v>44310</v>
      </c>
      <c r="B1360" s="16" t="s">
        <v>18</v>
      </c>
      <c r="C1360" s="16" t="s">
        <v>114</v>
      </c>
      <c r="D1360" s="16" t="s">
        <v>5</v>
      </c>
      <c r="E1360" s="16" t="s">
        <v>57</v>
      </c>
      <c r="F1360" s="16" t="s">
        <v>4</v>
      </c>
      <c r="G1360" s="16" t="s">
        <v>52</v>
      </c>
      <c r="H1360" s="16">
        <v>2</v>
      </c>
      <c r="I1360" s="16">
        <v>27</v>
      </c>
      <c r="J1360" s="16" t="s">
        <v>30</v>
      </c>
      <c r="K1360" s="16" t="s">
        <v>128</v>
      </c>
      <c r="L1360" s="16" t="s">
        <v>11</v>
      </c>
      <c r="M1360" s="16">
        <v>1</v>
      </c>
      <c r="N1360" s="16" t="s">
        <v>11</v>
      </c>
      <c r="O1360" s="17" t="s">
        <v>33</v>
      </c>
      <c r="R1360" t="str">
        <f t="shared" si="127"/>
        <v>Budaors Challenger CupGroup StageAdam BakoBoglarka Nagy</v>
      </c>
      <c r="V1360">
        <f t="shared" si="128"/>
        <v>1</v>
      </c>
      <c r="X1360">
        <f t="shared" si="129"/>
        <v>1</v>
      </c>
      <c r="Y1360">
        <f t="shared" si="126"/>
        <v>0</v>
      </c>
      <c r="AA1360">
        <f t="shared" si="130"/>
        <v>0</v>
      </c>
      <c r="AB1360">
        <f t="shared" si="131"/>
        <v>0</v>
      </c>
    </row>
    <row r="1361" spans="1:28" x14ac:dyDescent="0.35">
      <c r="A1361" s="15">
        <v>44310</v>
      </c>
      <c r="B1361" s="16" t="s">
        <v>18</v>
      </c>
      <c r="C1361" s="16" t="s">
        <v>114</v>
      </c>
      <c r="D1361" s="16" t="s">
        <v>5</v>
      </c>
      <c r="E1361" s="16" t="s">
        <v>57</v>
      </c>
      <c r="F1361" s="16" t="s">
        <v>4</v>
      </c>
      <c r="G1361" s="16" t="s">
        <v>52</v>
      </c>
      <c r="H1361" s="16">
        <v>2</v>
      </c>
      <c r="I1361" s="16">
        <v>28</v>
      </c>
      <c r="J1361" s="16" t="s">
        <v>30</v>
      </c>
      <c r="K1361" s="16" t="s">
        <v>128</v>
      </c>
      <c r="L1361" s="16" t="s">
        <v>12</v>
      </c>
      <c r="M1361" s="16">
        <v>2</v>
      </c>
      <c r="N1361" s="16" t="s">
        <v>11</v>
      </c>
      <c r="O1361" s="17" t="s">
        <v>33</v>
      </c>
      <c r="R1361" t="str">
        <f t="shared" si="127"/>
        <v>Budaors Challenger CupGroup StageAdam BakoBoglarka Nagy</v>
      </c>
      <c r="V1361">
        <f t="shared" si="128"/>
        <v>0</v>
      </c>
      <c r="X1361">
        <f t="shared" si="129"/>
        <v>0</v>
      </c>
      <c r="Y1361">
        <f t="shared" si="126"/>
        <v>0</v>
      </c>
      <c r="AA1361">
        <f t="shared" si="130"/>
        <v>0</v>
      </c>
      <c r="AB1361">
        <f t="shared" si="131"/>
        <v>1</v>
      </c>
    </row>
    <row r="1362" spans="1:28" x14ac:dyDescent="0.35">
      <c r="A1362" s="15">
        <v>44310</v>
      </c>
      <c r="B1362" s="16" t="s">
        <v>18</v>
      </c>
      <c r="C1362" s="16" t="s">
        <v>114</v>
      </c>
      <c r="D1362" s="16" t="s">
        <v>5</v>
      </c>
      <c r="E1362" s="16" t="s">
        <v>57</v>
      </c>
      <c r="F1362" s="16" t="s">
        <v>4</v>
      </c>
      <c r="G1362" s="16" t="s">
        <v>52</v>
      </c>
      <c r="H1362" s="16">
        <v>2</v>
      </c>
      <c r="I1362" s="16">
        <v>29</v>
      </c>
      <c r="J1362" s="16" t="s">
        <v>30</v>
      </c>
      <c r="K1362" s="16" t="s">
        <v>128</v>
      </c>
      <c r="L1362" s="16" t="s">
        <v>12</v>
      </c>
      <c r="M1362" s="16">
        <v>2</v>
      </c>
      <c r="N1362" s="16" t="s">
        <v>12</v>
      </c>
      <c r="O1362" s="17" t="s">
        <v>33</v>
      </c>
      <c r="R1362" t="str">
        <f t="shared" si="127"/>
        <v>Budaors Challenger CupGroup StageAdam BakoBoglarka Nagy</v>
      </c>
      <c r="V1362">
        <f t="shared" si="128"/>
        <v>1</v>
      </c>
      <c r="X1362">
        <f t="shared" si="129"/>
        <v>0</v>
      </c>
      <c r="Y1362">
        <f t="shared" si="126"/>
        <v>0</v>
      </c>
      <c r="AA1362">
        <f t="shared" si="130"/>
        <v>1</v>
      </c>
      <c r="AB1362">
        <f t="shared" si="131"/>
        <v>0</v>
      </c>
    </row>
    <row r="1363" spans="1:28" x14ac:dyDescent="0.35">
      <c r="A1363" s="15">
        <v>44310</v>
      </c>
      <c r="B1363" s="16" t="s">
        <v>18</v>
      </c>
      <c r="C1363" s="16" t="s">
        <v>114</v>
      </c>
      <c r="D1363" s="16" t="s">
        <v>5</v>
      </c>
      <c r="E1363" s="16" t="s">
        <v>57</v>
      </c>
      <c r="F1363" s="16" t="s">
        <v>4</v>
      </c>
      <c r="G1363" s="16" t="s">
        <v>52</v>
      </c>
      <c r="H1363" s="16">
        <v>2</v>
      </c>
      <c r="I1363" s="16">
        <v>30</v>
      </c>
      <c r="J1363" s="16" t="s">
        <v>30</v>
      </c>
      <c r="K1363" s="16" t="s">
        <v>128</v>
      </c>
      <c r="L1363" s="16" t="s">
        <v>12</v>
      </c>
      <c r="M1363" s="16">
        <v>2</v>
      </c>
      <c r="N1363" s="16" t="s">
        <v>11</v>
      </c>
      <c r="O1363" s="17" t="s">
        <v>35</v>
      </c>
      <c r="R1363" t="str">
        <f t="shared" si="127"/>
        <v>Budaors Challenger CupGroup StageAdam BakoBoglarka Nagy</v>
      </c>
      <c r="V1363">
        <f t="shared" si="128"/>
        <v>0</v>
      </c>
      <c r="X1363">
        <f t="shared" si="129"/>
        <v>0</v>
      </c>
      <c r="Y1363">
        <f t="shared" si="126"/>
        <v>0</v>
      </c>
      <c r="AA1363">
        <f t="shared" si="130"/>
        <v>0</v>
      </c>
      <c r="AB1363">
        <f t="shared" si="131"/>
        <v>1</v>
      </c>
    </row>
    <row r="1364" spans="1:28" x14ac:dyDescent="0.35">
      <c r="A1364" s="15">
        <v>44310</v>
      </c>
      <c r="B1364" s="16" t="s">
        <v>18</v>
      </c>
      <c r="C1364" s="16" t="s">
        <v>114</v>
      </c>
      <c r="D1364" s="16" t="s">
        <v>5</v>
      </c>
      <c r="E1364" s="16" t="s">
        <v>57</v>
      </c>
      <c r="F1364" s="16" t="s">
        <v>4</v>
      </c>
      <c r="G1364" s="16" t="s">
        <v>52</v>
      </c>
      <c r="H1364" s="16">
        <v>2</v>
      </c>
      <c r="I1364" s="16">
        <v>31</v>
      </c>
      <c r="J1364" s="16" t="s">
        <v>30</v>
      </c>
      <c r="K1364" s="16" t="s">
        <v>128</v>
      </c>
      <c r="L1364" s="16" t="s">
        <v>12</v>
      </c>
      <c r="M1364" s="16">
        <v>2</v>
      </c>
      <c r="N1364" s="16" t="s">
        <v>40</v>
      </c>
      <c r="O1364" s="17" t="s">
        <v>40</v>
      </c>
      <c r="R1364" t="str">
        <f t="shared" si="127"/>
        <v>Budaors Challenger CupGroup StageAdam BakoBoglarka Nagy</v>
      </c>
      <c r="V1364">
        <f t="shared" si="128"/>
        <v>0</v>
      </c>
      <c r="X1364">
        <f t="shared" si="129"/>
        <v>0</v>
      </c>
      <c r="Y1364">
        <f t="shared" si="126"/>
        <v>0</v>
      </c>
      <c r="AA1364">
        <f t="shared" si="130"/>
        <v>0</v>
      </c>
      <c r="AB1364">
        <f t="shared" si="131"/>
        <v>0</v>
      </c>
    </row>
    <row r="1365" spans="1:28" x14ac:dyDescent="0.35">
      <c r="A1365" s="15">
        <v>44310</v>
      </c>
      <c r="B1365" s="16" t="s">
        <v>18</v>
      </c>
      <c r="C1365" s="16" t="s">
        <v>114</v>
      </c>
      <c r="D1365" s="16" t="s">
        <v>5</v>
      </c>
      <c r="E1365" s="16" t="s">
        <v>57</v>
      </c>
      <c r="F1365" s="16" t="s">
        <v>4</v>
      </c>
      <c r="G1365" s="16" t="s">
        <v>52</v>
      </c>
      <c r="H1365" s="16">
        <v>2</v>
      </c>
      <c r="I1365" s="16">
        <v>32</v>
      </c>
      <c r="J1365" s="16" t="s">
        <v>30</v>
      </c>
      <c r="K1365" s="16" t="s">
        <v>128</v>
      </c>
      <c r="L1365" s="16" t="s">
        <v>12</v>
      </c>
      <c r="M1365" s="16">
        <v>2</v>
      </c>
      <c r="N1365" s="16" t="s">
        <v>11</v>
      </c>
      <c r="O1365" s="17" t="s">
        <v>35</v>
      </c>
      <c r="R1365" t="str">
        <f t="shared" si="127"/>
        <v>Budaors Challenger CupGroup StageAdam BakoBoglarka Nagy</v>
      </c>
      <c r="V1365">
        <f t="shared" si="128"/>
        <v>0</v>
      </c>
      <c r="X1365">
        <f t="shared" si="129"/>
        <v>0</v>
      </c>
      <c r="Y1365">
        <f t="shared" si="126"/>
        <v>0</v>
      </c>
      <c r="AA1365">
        <f t="shared" si="130"/>
        <v>0</v>
      </c>
      <c r="AB1365">
        <f t="shared" si="131"/>
        <v>1</v>
      </c>
    </row>
    <row r="1366" spans="1:28" x14ac:dyDescent="0.35">
      <c r="A1366" s="15">
        <v>44310</v>
      </c>
      <c r="B1366" s="16" t="s">
        <v>18</v>
      </c>
      <c r="C1366" s="16" t="s">
        <v>114</v>
      </c>
      <c r="D1366" s="16" t="s">
        <v>5</v>
      </c>
      <c r="E1366" s="16" t="s">
        <v>57</v>
      </c>
      <c r="F1366" s="16" t="s">
        <v>4</v>
      </c>
      <c r="G1366" s="16" t="s">
        <v>52</v>
      </c>
      <c r="H1366" s="16">
        <v>2</v>
      </c>
      <c r="I1366" s="16">
        <v>33</v>
      </c>
      <c r="J1366" s="16" t="s">
        <v>30</v>
      </c>
      <c r="K1366" s="16" t="s">
        <v>128</v>
      </c>
      <c r="L1366" s="16" t="s">
        <v>11</v>
      </c>
      <c r="M1366" s="16">
        <v>1</v>
      </c>
      <c r="N1366" s="16" t="s">
        <v>12</v>
      </c>
      <c r="O1366" s="17" t="s">
        <v>33</v>
      </c>
      <c r="R1366" t="str">
        <f t="shared" si="127"/>
        <v>Budaors Challenger CupGroup StageAdam BakoBoglarka Nagy</v>
      </c>
      <c r="V1366">
        <f t="shared" si="128"/>
        <v>0</v>
      </c>
      <c r="X1366">
        <f t="shared" si="129"/>
        <v>0</v>
      </c>
      <c r="Y1366">
        <f t="shared" si="126"/>
        <v>1</v>
      </c>
      <c r="AA1366">
        <f t="shared" si="130"/>
        <v>0</v>
      </c>
      <c r="AB1366">
        <f t="shared" si="131"/>
        <v>0</v>
      </c>
    </row>
    <row r="1367" spans="1:28" x14ac:dyDescent="0.35">
      <c r="A1367" s="15">
        <v>44310</v>
      </c>
      <c r="B1367" s="16" t="s">
        <v>18</v>
      </c>
      <c r="C1367" s="16" t="s">
        <v>114</v>
      </c>
      <c r="D1367" s="16" t="s">
        <v>5</v>
      </c>
      <c r="E1367" s="16" t="s">
        <v>57</v>
      </c>
      <c r="F1367" s="16" t="s">
        <v>4</v>
      </c>
      <c r="G1367" s="16" t="s">
        <v>52</v>
      </c>
      <c r="H1367" s="16">
        <v>2</v>
      </c>
      <c r="I1367" s="16">
        <v>34</v>
      </c>
      <c r="J1367" s="16" t="s">
        <v>30</v>
      </c>
      <c r="K1367" s="16" t="s">
        <v>128</v>
      </c>
      <c r="L1367" s="16" t="s">
        <v>11</v>
      </c>
      <c r="M1367" s="16">
        <v>2</v>
      </c>
      <c r="N1367" s="16" t="s">
        <v>12</v>
      </c>
      <c r="O1367" s="17" t="s">
        <v>34</v>
      </c>
      <c r="R1367" t="str">
        <f t="shared" si="127"/>
        <v>Budaors Challenger CupGroup StageAdam BakoBoglarka Nagy</v>
      </c>
      <c r="V1367">
        <f t="shared" si="128"/>
        <v>0</v>
      </c>
      <c r="X1367">
        <f t="shared" si="129"/>
        <v>0</v>
      </c>
      <c r="Y1367">
        <f t="shared" si="126"/>
        <v>0</v>
      </c>
      <c r="AA1367">
        <f t="shared" si="130"/>
        <v>0</v>
      </c>
      <c r="AB1367">
        <f t="shared" si="131"/>
        <v>1</v>
      </c>
    </row>
    <row r="1368" spans="1:28" x14ac:dyDescent="0.35">
      <c r="A1368" s="15">
        <v>44310</v>
      </c>
      <c r="B1368" s="16" t="s">
        <v>18</v>
      </c>
      <c r="C1368" s="16" t="s">
        <v>114</v>
      </c>
      <c r="D1368" s="16" t="s">
        <v>5</v>
      </c>
      <c r="E1368" s="16" t="s">
        <v>57</v>
      </c>
      <c r="F1368" s="16" t="s">
        <v>4</v>
      </c>
      <c r="G1368" s="16" t="s">
        <v>52</v>
      </c>
      <c r="H1368" s="16">
        <v>2</v>
      </c>
      <c r="I1368" s="16">
        <v>35</v>
      </c>
      <c r="J1368" s="16" t="s">
        <v>30</v>
      </c>
      <c r="K1368" s="16" t="s">
        <v>128</v>
      </c>
      <c r="L1368" s="16" t="s">
        <v>11</v>
      </c>
      <c r="M1368" s="16">
        <v>1</v>
      </c>
      <c r="N1368" s="16" t="s">
        <v>12</v>
      </c>
      <c r="O1368" s="17" t="s">
        <v>33</v>
      </c>
      <c r="R1368" t="str">
        <f t="shared" si="127"/>
        <v>Budaors Challenger CupGroup StageAdam BakoBoglarka Nagy</v>
      </c>
      <c r="V1368">
        <f t="shared" si="128"/>
        <v>0</v>
      </c>
      <c r="X1368">
        <f t="shared" si="129"/>
        <v>0</v>
      </c>
      <c r="Y1368">
        <f t="shared" si="126"/>
        <v>1</v>
      </c>
      <c r="AA1368">
        <f t="shared" si="130"/>
        <v>0</v>
      </c>
      <c r="AB1368">
        <f t="shared" si="131"/>
        <v>0</v>
      </c>
    </row>
    <row r="1369" spans="1:28" x14ac:dyDescent="0.35">
      <c r="A1369" s="15">
        <v>44310</v>
      </c>
      <c r="B1369" s="16" t="s">
        <v>18</v>
      </c>
      <c r="C1369" s="16" t="s">
        <v>114</v>
      </c>
      <c r="D1369" s="16" t="s">
        <v>5</v>
      </c>
      <c r="E1369" s="16" t="s">
        <v>57</v>
      </c>
      <c r="F1369" s="16" t="s">
        <v>4</v>
      </c>
      <c r="G1369" s="16" t="s">
        <v>52</v>
      </c>
      <c r="H1369" s="16">
        <v>2</v>
      </c>
      <c r="I1369" s="16">
        <v>36</v>
      </c>
      <c r="J1369" s="16" t="s">
        <v>30</v>
      </c>
      <c r="K1369" s="16" t="s">
        <v>128</v>
      </c>
      <c r="L1369" s="16" t="s">
        <v>11</v>
      </c>
      <c r="M1369" s="16">
        <v>2</v>
      </c>
      <c r="N1369" s="16" t="s">
        <v>12</v>
      </c>
      <c r="O1369" s="17" t="s">
        <v>33</v>
      </c>
      <c r="R1369" t="str">
        <f t="shared" si="127"/>
        <v>Budaors Challenger CupGroup StageAdam BakoBoglarka Nagy</v>
      </c>
      <c r="V1369">
        <f t="shared" si="128"/>
        <v>0</v>
      </c>
      <c r="X1369">
        <f t="shared" si="129"/>
        <v>0</v>
      </c>
      <c r="Y1369">
        <f t="shared" si="126"/>
        <v>0</v>
      </c>
      <c r="AA1369">
        <f t="shared" si="130"/>
        <v>0</v>
      </c>
      <c r="AB1369">
        <f t="shared" si="131"/>
        <v>1</v>
      </c>
    </row>
    <row r="1370" spans="1:28" x14ac:dyDescent="0.35">
      <c r="A1370" s="15">
        <v>44310</v>
      </c>
      <c r="B1370" s="16" t="s">
        <v>18</v>
      </c>
      <c r="C1370" s="16" t="s">
        <v>114</v>
      </c>
      <c r="D1370" s="16" t="s">
        <v>5</v>
      </c>
      <c r="E1370" s="16" t="s">
        <v>57</v>
      </c>
      <c r="F1370" s="16" t="s">
        <v>4</v>
      </c>
      <c r="G1370" s="16" t="s">
        <v>52</v>
      </c>
      <c r="H1370" s="16">
        <v>2</v>
      </c>
      <c r="I1370" s="16">
        <v>37</v>
      </c>
      <c r="J1370" s="16" t="s">
        <v>30</v>
      </c>
      <c r="K1370" s="16" t="s">
        <v>128</v>
      </c>
      <c r="L1370" s="16" t="s">
        <v>12</v>
      </c>
      <c r="M1370" s="16">
        <v>2</v>
      </c>
      <c r="N1370" s="16" t="s">
        <v>12</v>
      </c>
      <c r="O1370" s="17" t="s">
        <v>33</v>
      </c>
      <c r="R1370" t="str">
        <f t="shared" si="127"/>
        <v>Budaors Challenger CupGroup StageAdam BakoBoglarka Nagy</v>
      </c>
      <c r="V1370">
        <f t="shared" si="128"/>
        <v>1</v>
      </c>
      <c r="X1370">
        <f t="shared" si="129"/>
        <v>0</v>
      </c>
      <c r="Y1370">
        <f t="shared" si="126"/>
        <v>0</v>
      </c>
      <c r="AA1370">
        <f t="shared" si="130"/>
        <v>1</v>
      </c>
      <c r="AB1370">
        <f t="shared" si="131"/>
        <v>0</v>
      </c>
    </row>
    <row r="1371" spans="1:28" x14ac:dyDescent="0.35">
      <c r="A1371" s="15">
        <v>44310</v>
      </c>
      <c r="B1371" s="16" t="s">
        <v>18</v>
      </c>
      <c r="C1371" s="16" t="s">
        <v>114</v>
      </c>
      <c r="D1371" s="16" t="s">
        <v>5</v>
      </c>
      <c r="E1371" s="16" t="s">
        <v>57</v>
      </c>
      <c r="F1371" s="16" t="s">
        <v>4</v>
      </c>
      <c r="G1371" s="16" t="s">
        <v>52</v>
      </c>
      <c r="H1371" s="16">
        <v>2</v>
      </c>
      <c r="I1371" s="16">
        <v>38</v>
      </c>
      <c r="J1371" s="16" t="s">
        <v>30</v>
      </c>
      <c r="K1371" s="16" t="s">
        <v>128</v>
      </c>
      <c r="L1371" s="16" t="s">
        <v>12</v>
      </c>
      <c r="M1371" s="16">
        <v>2</v>
      </c>
      <c r="N1371" s="16" t="s">
        <v>11</v>
      </c>
      <c r="O1371" s="17" t="s">
        <v>34</v>
      </c>
      <c r="R1371" t="str">
        <f t="shared" si="127"/>
        <v>Budaors Challenger CupGroup StageAdam BakoBoglarka Nagy</v>
      </c>
      <c r="V1371">
        <f t="shared" si="128"/>
        <v>0</v>
      </c>
      <c r="X1371">
        <f t="shared" si="129"/>
        <v>0</v>
      </c>
      <c r="Y1371">
        <f t="shared" si="126"/>
        <v>0</v>
      </c>
      <c r="AA1371">
        <f t="shared" si="130"/>
        <v>0</v>
      </c>
      <c r="AB1371">
        <f t="shared" si="131"/>
        <v>1</v>
      </c>
    </row>
    <row r="1372" spans="1:28" x14ac:dyDescent="0.35">
      <c r="A1372" s="15">
        <v>44310</v>
      </c>
      <c r="B1372" s="16" t="s">
        <v>18</v>
      </c>
      <c r="C1372" s="16" t="s">
        <v>114</v>
      </c>
      <c r="D1372" s="16" t="s">
        <v>5</v>
      </c>
      <c r="E1372" s="16" t="s">
        <v>57</v>
      </c>
      <c r="F1372" s="16" t="s">
        <v>4</v>
      </c>
      <c r="G1372" s="16" t="s">
        <v>52</v>
      </c>
      <c r="H1372" s="16">
        <v>2</v>
      </c>
      <c r="I1372" s="16">
        <v>39</v>
      </c>
      <c r="J1372" s="16" t="s">
        <v>30</v>
      </c>
      <c r="K1372" s="16" t="s">
        <v>128</v>
      </c>
      <c r="L1372" s="16" t="s">
        <v>12</v>
      </c>
      <c r="M1372" s="16">
        <v>1</v>
      </c>
      <c r="N1372" s="16" t="s">
        <v>11</v>
      </c>
      <c r="O1372" s="17" t="s">
        <v>35</v>
      </c>
      <c r="R1372" t="str">
        <f t="shared" si="127"/>
        <v>Budaors Challenger CupGroup StageAdam BakoBoglarka Nagy</v>
      </c>
      <c r="V1372">
        <f t="shared" si="128"/>
        <v>0</v>
      </c>
      <c r="X1372">
        <f t="shared" si="129"/>
        <v>0</v>
      </c>
      <c r="Y1372">
        <f t="shared" si="126"/>
        <v>1</v>
      </c>
      <c r="AA1372">
        <f t="shared" si="130"/>
        <v>0</v>
      </c>
      <c r="AB1372">
        <f t="shared" si="131"/>
        <v>0</v>
      </c>
    </row>
    <row r="1373" spans="1:28" x14ac:dyDescent="0.35">
      <c r="A1373" s="15">
        <v>44310</v>
      </c>
      <c r="B1373" s="16" t="s">
        <v>18</v>
      </c>
      <c r="C1373" s="16" t="s">
        <v>114</v>
      </c>
      <c r="D1373" s="16" t="s">
        <v>5</v>
      </c>
      <c r="E1373" s="16" t="s">
        <v>57</v>
      </c>
      <c r="F1373" s="16" t="s">
        <v>4</v>
      </c>
      <c r="G1373" s="16" t="s">
        <v>52</v>
      </c>
      <c r="H1373" s="16">
        <v>2</v>
      </c>
      <c r="I1373" s="16">
        <v>40</v>
      </c>
      <c r="J1373" s="16" t="s">
        <v>30</v>
      </c>
      <c r="K1373" s="16" t="s">
        <v>128</v>
      </c>
      <c r="L1373" s="16" t="s">
        <v>12</v>
      </c>
      <c r="M1373" s="16">
        <v>1</v>
      </c>
      <c r="N1373" s="16" t="s">
        <v>12</v>
      </c>
      <c r="O1373" s="17" t="s">
        <v>34</v>
      </c>
      <c r="R1373" t="str">
        <f t="shared" si="127"/>
        <v>Budaors Challenger CupGroup StageAdam BakoBoglarka Nagy</v>
      </c>
      <c r="V1373">
        <f t="shared" si="128"/>
        <v>1</v>
      </c>
      <c r="X1373">
        <f t="shared" si="129"/>
        <v>1</v>
      </c>
      <c r="Y1373">
        <f t="shared" si="126"/>
        <v>0</v>
      </c>
      <c r="AA1373">
        <f t="shared" si="130"/>
        <v>0</v>
      </c>
      <c r="AB1373">
        <f t="shared" si="131"/>
        <v>0</v>
      </c>
    </row>
    <row r="1374" spans="1:28" x14ac:dyDescent="0.35">
      <c r="A1374" s="15">
        <v>44310</v>
      </c>
      <c r="B1374" s="16" t="s">
        <v>18</v>
      </c>
      <c r="C1374" s="16" t="s">
        <v>114</v>
      </c>
      <c r="D1374" s="16" t="s">
        <v>5</v>
      </c>
      <c r="E1374" s="16" t="s">
        <v>57</v>
      </c>
      <c r="F1374" s="16" t="s">
        <v>4</v>
      </c>
      <c r="G1374" s="16" t="s">
        <v>52</v>
      </c>
      <c r="H1374" s="16">
        <v>2</v>
      </c>
      <c r="I1374" s="16">
        <v>41</v>
      </c>
      <c r="J1374" s="16" t="s">
        <v>30</v>
      </c>
      <c r="K1374" s="16" t="s">
        <v>128</v>
      </c>
      <c r="L1374" s="16" t="s">
        <v>11</v>
      </c>
      <c r="M1374" s="16">
        <v>1</v>
      </c>
      <c r="N1374" s="16" t="s">
        <v>11</v>
      </c>
      <c r="O1374" s="17" t="s">
        <v>33</v>
      </c>
      <c r="R1374" t="str">
        <f t="shared" si="127"/>
        <v>Budaors Challenger CupGroup StageAdam BakoBoglarka Nagy</v>
      </c>
      <c r="V1374">
        <f t="shared" si="128"/>
        <v>1</v>
      </c>
      <c r="X1374">
        <f t="shared" si="129"/>
        <v>1</v>
      </c>
      <c r="Y1374">
        <f t="shared" si="126"/>
        <v>0</v>
      </c>
      <c r="AA1374">
        <f t="shared" si="130"/>
        <v>0</v>
      </c>
      <c r="AB1374">
        <f t="shared" si="131"/>
        <v>0</v>
      </c>
    </row>
    <row r="1375" spans="1:28" x14ac:dyDescent="0.35">
      <c r="A1375" s="15">
        <v>44310</v>
      </c>
      <c r="B1375" s="16" t="s">
        <v>18</v>
      </c>
      <c r="C1375" s="16" t="s">
        <v>114</v>
      </c>
      <c r="D1375" s="16" t="s">
        <v>5</v>
      </c>
      <c r="E1375" s="16" t="s">
        <v>57</v>
      </c>
      <c r="F1375" s="16" t="s">
        <v>4</v>
      </c>
      <c r="G1375" s="16" t="s">
        <v>52</v>
      </c>
      <c r="H1375" s="16">
        <v>2</v>
      </c>
      <c r="I1375" s="16">
        <v>42</v>
      </c>
      <c r="J1375" s="16" t="s">
        <v>30</v>
      </c>
      <c r="K1375" s="16" t="s">
        <v>128</v>
      </c>
      <c r="L1375" s="16" t="s">
        <v>11</v>
      </c>
      <c r="M1375" s="16">
        <v>1</v>
      </c>
      <c r="N1375" s="16" t="s">
        <v>12</v>
      </c>
      <c r="O1375" s="17" t="s">
        <v>33</v>
      </c>
      <c r="R1375" t="str">
        <f t="shared" si="127"/>
        <v>Budaors Challenger CupGroup StageAdam BakoBoglarka Nagy</v>
      </c>
      <c r="V1375">
        <f t="shared" si="128"/>
        <v>0</v>
      </c>
      <c r="X1375">
        <f t="shared" si="129"/>
        <v>0</v>
      </c>
      <c r="Y1375">
        <f t="shared" si="126"/>
        <v>1</v>
      </c>
      <c r="AA1375">
        <f t="shared" si="130"/>
        <v>0</v>
      </c>
      <c r="AB1375">
        <f t="shared" si="131"/>
        <v>0</v>
      </c>
    </row>
    <row r="1376" spans="1:28" x14ac:dyDescent="0.35">
      <c r="A1376" s="15">
        <v>44310</v>
      </c>
      <c r="B1376" s="16" t="s">
        <v>18</v>
      </c>
      <c r="C1376" s="16" t="s">
        <v>114</v>
      </c>
      <c r="D1376" s="16" t="s">
        <v>5</v>
      </c>
      <c r="E1376" s="16" t="s">
        <v>57</v>
      </c>
      <c r="F1376" s="16" t="s">
        <v>4</v>
      </c>
      <c r="G1376" s="16" t="s">
        <v>52</v>
      </c>
      <c r="H1376" s="16">
        <v>2</v>
      </c>
      <c r="I1376" s="16">
        <v>43</v>
      </c>
      <c r="J1376" s="16" t="s">
        <v>30</v>
      </c>
      <c r="K1376" s="16" t="s">
        <v>128</v>
      </c>
      <c r="L1376" s="16" t="s">
        <v>11</v>
      </c>
      <c r="M1376" s="16">
        <v>2</v>
      </c>
      <c r="N1376" s="16" t="s">
        <v>12</v>
      </c>
      <c r="O1376" s="17" t="s">
        <v>33</v>
      </c>
      <c r="R1376" t="str">
        <f t="shared" si="127"/>
        <v>Budaors Challenger CupGroup StageAdam BakoBoglarka Nagy</v>
      </c>
      <c r="V1376">
        <f t="shared" si="128"/>
        <v>0</v>
      </c>
      <c r="X1376">
        <f t="shared" si="129"/>
        <v>0</v>
      </c>
      <c r="Y1376">
        <f t="shared" si="126"/>
        <v>0</v>
      </c>
      <c r="AA1376">
        <f t="shared" si="130"/>
        <v>0</v>
      </c>
      <c r="AB1376">
        <f t="shared" si="131"/>
        <v>1</v>
      </c>
    </row>
    <row r="1377" spans="1:28" x14ac:dyDescent="0.35">
      <c r="A1377" s="15">
        <v>44310</v>
      </c>
      <c r="B1377" s="16" t="s">
        <v>18</v>
      </c>
      <c r="C1377" s="16" t="s">
        <v>114</v>
      </c>
      <c r="D1377" s="16" t="s">
        <v>5</v>
      </c>
      <c r="E1377" s="16" t="s">
        <v>57</v>
      </c>
      <c r="F1377" s="16" t="s">
        <v>4</v>
      </c>
      <c r="G1377" s="16" t="s">
        <v>52</v>
      </c>
      <c r="H1377" s="16">
        <v>2</v>
      </c>
      <c r="I1377" s="16">
        <v>44</v>
      </c>
      <c r="J1377" s="16" t="s">
        <v>30</v>
      </c>
      <c r="K1377" s="16" t="s">
        <v>128</v>
      </c>
      <c r="L1377" s="16" t="s">
        <v>11</v>
      </c>
      <c r="M1377" s="16">
        <v>1</v>
      </c>
      <c r="N1377" s="16" t="s">
        <v>11</v>
      </c>
      <c r="O1377" s="17" t="s">
        <v>33</v>
      </c>
      <c r="R1377" t="str">
        <f t="shared" si="127"/>
        <v>Budaors Challenger CupGroup StageAdam BakoBoglarka Nagy</v>
      </c>
      <c r="V1377">
        <f t="shared" si="128"/>
        <v>1</v>
      </c>
      <c r="X1377">
        <f t="shared" si="129"/>
        <v>1</v>
      </c>
      <c r="Y1377">
        <f t="shared" si="126"/>
        <v>0</v>
      </c>
      <c r="AA1377">
        <f t="shared" si="130"/>
        <v>0</v>
      </c>
      <c r="AB1377">
        <f t="shared" si="131"/>
        <v>0</v>
      </c>
    </row>
    <row r="1378" spans="1:28" x14ac:dyDescent="0.35">
      <c r="A1378" s="15">
        <v>44310</v>
      </c>
      <c r="B1378" s="16" t="s">
        <v>18</v>
      </c>
      <c r="C1378" s="16" t="s">
        <v>114</v>
      </c>
      <c r="D1378" s="16" t="s">
        <v>5</v>
      </c>
      <c r="E1378" s="16" t="s">
        <v>57</v>
      </c>
      <c r="F1378" s="16" t="s">
        <v>4</v>
      </c>
      <c r="G1378" s="16" t="s">
        <v>52</v>
      </c>
      <c r="H1378" s="16">
        <v>2</v>
      </c>
      <c r="I1378" s="16">
        <v>45</v>
      </c>
      <c r="J1378" s="16" t="s">
        <v>30</v>
      </c>
      <c r="K1378" s="16" t="s">
        <v>128</v>
      </c>
      <c r="L1378" s="16" t="s">
        <v>12</v>
      </c>
      <c r="M1378" s="16">
        <v>2</v>
      </c>
      <c r="N1378" s="16" t="s">
        <v>12</v>
      </c>
      <c r="O1378" s="17" t="s">
        <v>34</v>
      </c>
      <c r="R1378" t="str">
        <f t="shared" si="127"/>
        <v>Budaors Challenger CupGroup StageAdam BakoBoglarka Nagy</v>
      </c>
      <c r="V1378">
        <f t="shared" si="128"/>
        <v>1</v>
      </c>
      <c r="X1378">
        <f t="shared" si="129"/>
        <v>0</v>
      </c>
      <c r="Y1378">
        <f t="shared" si="126"/>
        <v>0</v>
      </c>
      <c r="AA1378">
        <f t="shared" si="130"/>
        <v>1</v>
      </c>
      <c r="AB1378">
        <f t="shared" si="131"/>
        <v>0</v>
      </c>
    </row>
    <row r="1379" spans="1:28" x14ac:dyDescent="0.35">
      <c r="A1379" s="15">
        <v>44310</v>
      </c>
      <c r="B1379" s="16" t="s">
        <v>18</v>
      </c>
      <c r="C1379" s="16" t="s">
        <v>114</v>
      </c>
      <c r="D1379" s="16" t="s">
        <v>5</v>
      </c>
      <c r="E1379" s="16" t="s">
        <v>57</v>
      </c>
      <c r="F1379" s="16" t="s">
        <v>4</v>
      </c>
      <c r="G1379" s="16" t="s">
        <v>52</v>
      </c>
      <c r="H1379" s="16">
        <v>2</v>
      </c>
      <c r="I1379" s="16">
        <v>46</v>
      </c>
      <c r="J1379" s="16" t="s">
        <v>30</v>
      </c>
      <c r="K1379" s="16" t="s">
        <v>128</v>
      </c>
      <c r="L1379" s="16" t="s">
        <v>12</v>
      </c>
      <c r="M1379" s="16">
        <v>2</v>
      </c>
      <c r="N1379" s="16" t="s">
        <v>12</v>
      </c>
      <c r="O1379" s="17" t="s">
        <v>33</v>
      </c>
      <c r="R1379" t="str">
        <f t="shared" si="127"/>
        <v>Budaors Challenger CupGroup StageAdam BakoBoglarka Nagy</v>
      </c>
      <c r="V1379">
        <f t="shared" si="128"/>
        <v>1</v>
      </c>
      <c r="X1379">
        <f t="shared" si="129"/>
        <v>0</v>
      </c>
      <c r="Y1379">
        <f t="shared" si="126"/>
        <v>0</v>
      </c>
      <c r="AA1379">
        <f t="shared" si="130"/>
        <v>1</v>
      </c>
      <c r="AB1379">
        <f t="shared" si="131"/>
        <v>0</v>
      </c>
    </row>
    <row r="1380" spans="1:28" x14ac:dyDescent="0.35">
      <c r="A1380" s="15">
        <v>44310</v>
      </c>
      <c r="B1380" s="16" t="s">
        <v>18</v>
      </c>
      <c r="C1380" s="16" t="s">
        <v>114</v>
      </c>
      <c r="D1380" s="16" t="s">
        <v>5</v>
      </c>
      <c r="E1380" s="16" t="s">
        <v>57</v>
      </c>
      <c r="F1380" s="16" t="s">
        <v>4</v>
      </c>
      <c r="G1380" s="16" t="s">
        <v>52</v>
      </c>
      <c r="H1380" s="16">
        <v>2</v>
      </c>
      <c r="I1380" s="16">
        <v>47</v>
      </c>
      <c r="J1380" s="16" t="s">
        <v>30</v>
      </c>
      <c r="K1380" s="16" t="s">
        <v>128</v>
      </c>
      <c r="L1380" s="16" t="s">
        <v>12</v>
      </c>
      <c r="M1380" s="16">
        <v>1</v>
      </c>
      <c r="N1380" s="16" t="s">
        <v>11</v>
      </c>
      <c r="O1380" s="17" t="s">
        <v>34</v>
      </c>
      <c r="R1380" t="str">
        <f t="shared" si="127"/>
        <v>Budaors Challenger CupGroup StageAdam BakoBoglarka Nagy</v>
      </c>
      <c r="V1380">
        <f t="shared" si="128"/>
        <v>0</v>
      </c>
      <c r="X1380">
        <f t="shared" si="129"/>
        <v>0</v>
      </c>
      <c r="Y1380">
        <f t="shared" si="126"/>
        <v>1</v>
      </c>
      <c r="AA1380">
        <f t="shared" si="130"/>
        <v>0</v>
      </c>
      <c r="AB1380">
        <f t="shared" si="131"/>
        <v>0</v>
      </c>
    </row>
    <row r="1381" spans="1:28" x14ac:dyDescent="0.35">
      <c r="A1381" s="15">
        <v>44310</v>
      </c>
      <c r="B1381" s="16" t="s">
        <v>18</v>
      </c>
      <c r="C1381" s="16" t="s">
        <v>114</v>
      </c>
      <c r="D1381" s="16" t="s">
        <v>5</v>
      </c>
      <c r="E1381" s="16" t="s">
        <v>57</v>
      </c>
      <c r="F1381" s="16" t="s">
        <v>4</v>
      </c>
      <c r="G1381" s="16" t="s">
        <v>53</v>
      </c>
      <c r="H1381" s="16">
        <v>1</v>
      </c>
      <c r="I1381" s="16">
        <v>1</v>
      </c>
      <c r="J1381" s="16" t="s">
        <v>90</v>
      </c>
      <c r="K1381" s="16" t="s">
        <v>30</v>
      </c>
      <c r="L1381" s="16" t="s">
        <v>11</v>
      </c>
      <c r="M1381" s="16">
        <v>1</v>
      </c>
      <c r="N1381" s="16" t="s">
        <v>12</v>
      </c>
      <c r="O1381" s="17" t="s">
        <v>35</v>
      </c>
      <c r="R1381" t="str">
        <f t="shared" si="127"/>
        <v>Budaors Challenger CupLast 16Szabolcs IlyesAdam Bako</v>
      </c>
      <c r="V1381">
        <f t="shared" si="128"/>
        <v>0</v>
      </c>
      <c r="X1381">
        <f t="shared" si="129"/>
        <v>0</v>
      </c>
      <c r="Y1381">
        <f t="shared" si="126"/>
        <v>1</v>
      </c>
      <c r="AA1381">
        <f t="shared" si="130"/>
        <v>0</v>
      </c>
      <c r="AB1381">
        <f t="shared" si="131"/>
        <v>0</v>
      </c>
    </row>
    <row r="1382" spans="1:28" x14ac:dyDescent="0.35">
      <c r="A1382" s="15">
        <v>44310</v>
      </c>
      <c r="B1382" s="16" t="s">
        <v>18</v>
      </c>
      <c r="C1382" s="16" t="s">
        <v>114</v>
      </c>
      <c r="D1382" s="16" t="s">
        <v>5</v>
      </c>
      <c r="E1382" s="16" t="s">
        <v>57</v>
      </c>
      <c r="F1382" s="16" t="s">
        <v>4</v>
      </c>
      <c r="G1382" s="16" t="s">
        <v>53</v>
      </c>
      <c r="H1382" s="16">
        <v>1</v>
      </c>
      <c r="I1382" s="16">
        <v>2</v>
      </c>
      <c r="J1382" s="16" t="s">
        <v>90</v>
      </c>
      <c r="K1382" s="16" t="s">
        <v>30</v>
      </c>
      <c r="L1382" s="16" t="s">
        <v>11</v>
      </c>
      <c r="M1382" s="16">
        <v>1</v>
      </c>
      <c r="N1382" s="16" t="s">
        <v>11</v>
      </c>
      <c r="O1382" s="17" t="s">
        <v>33</v>
      </c>
      <c r="R1382" t="str">
        <f t="shared" si="127"/>
        <v>Budaors Challenger CupLast 16Szabolcs IlyesAdam Bako</v>
      </c>
      <c r="V1382">
        <f t="shared" si="128"/>
        <v>1</v>
      </c>
      <c r="X1382">
        <f t="shared" si="129"/>
        <v>1</v>
      </c>
      <c r="Y1382">
        <f t="shared" si="126"/>
        <v>0</v>
      </c>
      <c r="AA1382">
        <f t="shared" si="130"/>
        <v>0</v>
      </c>
      <c r="AB1382">
        <f t="shared" si="131"/>
        <v>0</v>
      </c>
    </row>
    <row r="1383" spans="1:28" x14ac:dyDescent="0.35">
      <c r="A1383" s="15">
        <v>44310</v>
      </c>
      <c r="B1383" s="16" t="s">
        <v>18</v>
      </c>
      <c r="C1383" s="16" t="s">
        <v>114</v>
      </c>
      <c r="D1383" s="16" t="s">
        <v>5</v>
      </c>
      <c r="E1383" s="16" t="s">
        <v>57</v>
      </c>
      <c r="F1383" s="16" t="s">
        <v>4</v>
      </c>
      <c r="G1383" s="16" t="s">
        <v>53</v>
      </c>
      <c r="H1383" s="16">
        <v>1</v>
      </c>
      <c r="I1383" s="16">
        <v>3</v>
      </c>
      <c r="J1383" s="16" t="s">
        <v>90</v>
      </c>
      <c r="K1383" s="16" t="s">
        <v>30</v>
      </c>
      <c r="L1383" s="16" t="s">
        <v>11</v>
      </c>
      <c r="M1383" s="16">
        <v>1</v>
      </c>
      <c r="N1383" s="16" t="s">
        <v>12</v>
      </c>
      <c r="O1383" s="17" t="s">
        <v>33</v>
      </c>
      <c r="R1383" t="str">
        <f t="shared" si="127"/>
        <v>Budaors Challenger CupLast 16Szabolcs IlyesAdam Bako</v>
      </c>
      <c r="V1383">
        <f t="shared" si="128"/>
        <v>0</v>
      </c>
      <c r="X1383">
        <f t="shared" si="129"/>
        <v>0</v>
      </c>
      <c r="Y1383">
        <f t="shared" si="126"/>
        <v>1</v>
      </c>
      <c r="AA1383">
        <f t="shared" si="130"/>
        <v>0</v>
      </c>
      <c r="AB1383">
        <f t="shared" si="131"/>
        <v>0</v>
      </c>
    </row>
    <row r="1384" spans="1:28" x14ac:dyDescent="0.35">
      <c r="A1384" s="15">
        <v>44310</v>
      </c>
      <c r="B1384" s="16" t="s">
        <v>18</v>
      </c>
      <c r="C1384" s="16" t="s">
        <v>114</v>
      </c>
      <c r="D1384" s="16" t="s">
        <v>5</v>
      </c>
      <c r="E1384" s="16" t="s">
        <v>57</v>
      </c>
      <c r="F1384" s="16" t="s">
        <v>4</v>
      </c>
      <c r="G1384" s="16" t="s">
        <v>53</v>
      </c>
      <c r="H1384" s="16">
        <v>1</v>
      </c>
      <c r="I1384" s="16">
        <v>4</v>
      </c>
      <c r="J1384" s="16" t="s">
        <v>90</v>
      </c>
      <c r="K1384" s="16" t="s">
        <v>30</v>
      </c>
      <c r="L1384" s="16" t="s">
        <v>11</v>
      </c>
      <c r="M1384" s="16">
        <v>1</v>
      </c>
      <c r="N1384" s="16" t="s">
        <v>12</v>
      </c>
      <c r="O1384" s="17" t="s">
        <v>35</v>
      </c>
      <c r="R1384" t="str">
        <f t="shared" si="127"/>
        <v>Budaors Challenger CupLast 16Szabolcs IlyesAdam Bako</v>
      </c>
      <c r="V1384">
        <f t="shared" si="128"/>
        <v>0</v>
      </c>
      <c r="X1384">
        <f t="shared" si="129"/>
        <v>0</v>
      </c>
      <c r="Y1384">
        <f t="shared" si="126"/>
        <v>1</v>
      </c>
      <c r="AA1384">
        <f t="shared" si="130"/>
        <v>0</v>
      </c>
      <c r="AB1384">
        <f t="shared" si="131"/>
        <v>0</v>
      </c>
    </row>
    <row r="1385" spans="1:28" x14ac:dyDescent="0.35">
      <c r="A1385" s="15">
        <v>44310</v>
      </c>
      <c r="B1385" s="16" t="s">
        <v>18</v>
      </c>
      <c r="C1385" s="16" t="s">
        <v>114</v>
      </c>
      <c r="D1385" s="16" t="s">
        <v>5</v>
      </c>
      <c r="E1385" s="16" t="s">
        <v>57</v>
      </c>
      <c r="F1385" s="16" t="s">
        <v>4</v>
      </c>
      <c r="G1385" s="16" t="s">
        <v>53</v>
      </c>
      <c r="H1385" s="16">
        <v>1</v>
      </c>
      <c r="I1385" s="16">
        <v>5</v>
      </c>
      <c r="J1385" s="16" t="s">
        <v>90</v>
      </c>
      <c r="K1385" s="16" t="s">
        <v>30</v>
      </c>
      <c r="L1385" s="16" t="s">
        <v>12</v>
      </c>
      <c r="M1385" s="16">
        <v>1</v>
      </c>
      <c r="N1385" s="16" t="s">
        <v>40</v>
      </c>
      <c r="O1385" s="17" t="s">
        <v>40</v>
      </c>
      <c r="R1385" t="str">
        <f t="shared" si="127"/>
        <v>Budaors Challenger CupLast 16Szabolcs IlyesAdam Bako</v>
      </c>
      <c r="V1385">
        <f t="shared" si="128"/>
        <v>0</v>
      </c>
      <c r="X1385">
        <f t="shared" si="129"/>
        <v>0</v>
      </c>
      <c r="Y1385">
        <f t="shared" si="126"/>
        <v>0</v>
      </c>
      <c r="AA1385">
        <f t="shared" si="130"/>
        <v>0</v>
      </c>
      <c r="AB1385">
        <f t="shared" si="131"/>
        <v>0</v>
      </c>
    </row>
    <row r="1386" spans="1:28" x14ac:dyDescent="0.35">
      <c r="A1386" s="15">
        <v>44310</v>
      </c>
      <c r="B1386" s="16" t="s">
        <v>18</v>
      </c>
      <c r="C1386" s="16" t="s">
        <v>114</v>
      </c>
      <c r="D1386" s="16" t="s">
        <v>5</v>
      </c>
      <c r="E1386" s="16" t="s">
        <v>57</v>
      </c>
      <c r="F1386" s="16" t="s">
        <v>4</v>
      </c>
      <c r="G1386" s="16" t="s">
        <v>53</v>
      </c>
      <c r="H1386" s="16">
        <v>1</v>
      </c>
      <c r="I1386" s="16">
        <v>6</v>
      </c>
      <c r="J1386" s="16" t="s">
        <v>90</v>
      </c>
      <c r="K1386" s="16" t="s">
        <v>30</v>
      </c>
      <c r="L1386" s="16" t="s">
        <v>12</v>
      </c>
      <c r="M1386" s="16">
        <v>1</v>
      </c>
      <c r="N1386" s="16" t="s">
        <v>12</v>
      </c>
      <c r="O1386" s="17" t="s">
        <v>34</v>
      </c>
      <c r="R1386" t="str">
        <f t="shared" si="127"/>
        <v>Budaors Challenger CupLast 16Szabolcs IlyesAdam Bako</v>
      </c>
      <c r="V1386">
        <f t="shared" si="128"/>
        <v>1</v>
      </c>
      <c r="X1386">
        <f t="shared" si="129"/>
        <v>1</v>
      </c>
      <c r="Y1386">
        <f t="shared" si="126"/>
        <v>0</v>
      </c>
      <c r="AA1386">
        <f t="shared" si="130"/>
        <v>0</v>
      </c>
      <c r="AB1386">
        <f t="shared" si="131"/>
        <v>0</v>
      </c>
    </row>
    <row r="1387" spans="1:28" x14ac:dyDescent="0.35">
      <c r="A1387" s="15">
        <v>44310</v>
      </c>
      <c r="B1387" s="16" t="s">
        <v>18</v>
      </c>
      <c r="C1387" s="16" t="s">
        <v>114</v>
      </c>
      <c r="D1387" s="16" t="s">
        <v>5</v>
      </c>
      <c r="E1387" s="16" t="s">
        <v>57</v>
      </c>
      <c r="F1387" s="16" t="s">
        <v>4</v>
      </c>
      <c r="G1387" s="16" t="s">
        <v>53</v>
      </c>
      <c r="H1387" s="16">
        <v>1</v>
      </c>
      <c r="I1387" s="16">
        <v>7</v>
      </c>
      <c r="J1387" s="16" t="s">
        <v>90</v>
      </c>
      <c r="K1387" s="16" t="s">
        <v>30</v>
      </c>
      <c r="L1387" s="16" t="s">
        <v>12</v>
      </c>
      <c r="M1387" s="16">
        <v>1</v>
      </c>
      <c r="N1387" s="16" t="s">
        <v>12</v>
      </c>
      <c r="O1387" s="17" t="s">
        <v>34</v>
      </c>
      <c r="R1387" t="str">
        <f t="shared" si="127"/>
        <v>Budaors Challenger CupLast 16Szabolcs IlyesAdam Bako</v>
      </c>
      <c r="V1387">
        <f t="shared" si="128"/>
        <v>1</v>
      </c>
      <c r="X1387">
        <f t="shared" si="129"/>
        <v>1</v>
      </c>
      <c r="Y1387">
        <f t="shared" si="126"/>
        <v>0</v>
      </c>
      <c r="AA1387">
        <f t="shared" si="130"/>
        <v>0</v>
      </c>
      <c r="AB1387">
        <f t="shared" si="131"/>
        <v>0</v>
      </c>
    </row>
    <row r="1388" spans="1:28" x14ac:dyDescent="0.35">
      <c r="A1388" s="15">
        <v>44310</v>
      </c>
      <c r="B1388" s="16" t="s">
        <v>18</v>
      </c>
      <c r="C1388" s="16" t="s">
        <v>114</v>
      </c>
      <c r="D1388" s="16" t="s">
        <v>5</v>
      </c>
      <c r="E1388" s="16" t="s">
        <v>57</v>
      </c>
      <c r="F1388" s="16" t="s">
        <v>4</v>
      </c>
      <c r="G1388" s="16" t="s">
        <v>53</v>
      </c>
      <c r="H1388" s="16">
        <v>1</v>
      </c>
      <c r="I1388" s="16">
        <v>8</v>
      </c>
      <c r="J1388" s="16" t="s">
        <v>90</v>
      </c>
      <c r="K1388" s="16" t="s">
        <v>30</v>
      </c>
      <c r="L1388" s="16" t="s">
        <v>12</v>
      </c>
      <c r="M1388" s="16">
        <v>2</v>
      </c>
      <c r="N1388" s="16" t="s">
        <v>12</v>
      </c>
      <c r="O1388" s="17" t="s">
        <v>34</v>
      </c>
      <c r="R1388" t="str">
        <f t="shared" si="127"/>
        <v>Budaors Challenger CupLast 16Szabolcs IlyesAdam Bako</v>
      </c>
      <c r="V1388">
        <f t="shared" si="128"/>
        <v>1</v>
      </c>
      <c r="X1388">
        <f t="shared" si="129"/>
        <v>0</v>
      </c>
      <c r="Y1388">
        <f t="shared" si="126"/>
        <v>0</v>
      </c>
      <c r="AA1388">
        <f t="shared" si="130"/>
        <v>1</v>
      </c>
      <c r="AB1388">
        <f t="shared" si="131"/>
        <v>0</v>
      </c>
    </row>
    <row r="1389" spans="1:28" x14ac:dyDescent="0.35">
      <c r="A1389" s="15">
        <v>44310</v>
      </c>
      <c r="B1389" s="16" t="s">
        <v>18</v>
      </c>
      <c r="C1389" s="16" t="s">
        <v>114</v>
      </c>
      <c r="D1389" s="16" t="s">
        <v>5</v>
      </c>
      <c r="E1389" s="16" t="s">
        <v>57</v>
      </c>
      <c r="F1389" s="16" t="s">
        <v>4</v>
      </c>
      <c r="G1389" s="16" t="s">
        <v>53</v>
      </c>
      <c r="H1389" s="16">
        <v>1</v>
      </c>
      <c r="I1389" s="16">
        <v>9</v>
      </c>
      <c r="J1389" s="16" t="s">
        <v>90</v>
      </c>
      <c r="K1389" s="16" t="s">
        <v>30</v>
      </c>
      <c r="L1389" s="16" t="s">
        <v>12</v>
      </c>
      <c r="M1389" s="16">
        <v>1</v>
      </c>
      <c r="N1389" s="16" t="s">
        <v>12</v>
      </c>
      <c r="O1389" s="17" t="s">
        <v>35</v>
      </c>
      <c r="R1389" t="str">
        <f t="shared" si="127"/>
        <v>Budaors Challenger CupLast 16Szabolcs IlyesAdam Bako</v>
      </c>
      <c r="V1389">
        <f t="shared" si="128"/>
        <v>1</v>
      </c>
      <c r="X1389">
        <f t="shared" si="129"/>
        <v>1</v>
      </c>
      <c r="Y1389">
        <f t="shared" si="126"/>
        <v>0</v>
      </c>
      <c r="AA1389">
        <f t="shared" si="130"/>
        <v>0</v>
      </c>
      <c r="AB1389">
        <f t="shared" si="131"/>
        <v>0</v>
      </c>
    </row>
    <row r="1390" spans="1:28" x14ac:dyDescent="0.35">
      <c r="A1390" s="15">
        <v>44310</v>
      </c>
      <c r="B1390" s="16" t="s">
        <v>18</v>
      </c>
      <c r="C1390" s="16" t="s">
        <v>114</v>
      </c>
      <c r="D1390" s="16" t="s">
        <v>5</v>
      </c>
      <c r="E1390" s="16" t="s">
        <v>57</v>
      </c>
      <c r="F1390" s="16" t="s">
        <v>4</v>
      </c>
      <c r="G1390" s="16" t="s">
        <v>53</v>
      </c>
      <c r="H1390" s="16">
        <v>1</v>
      </c>
      <c r="I1390" s="16">
        <v>10</v>
      </c>
      <c r="J1390" s="16" t="s">
        <v>90</v>
      </c>
      <c r="K1390" s="16" t="s">
        <v>30</v>
      </c>
      <c r="L1390" s="16" t="s">
        <v>11</v>
      </c>
      <c r="M1390" s="16">
        <v>1</v>
      </c>
      <c r="N1390" s="16" t="s">
        <v>12</v>
      </c>
      <c r="O1390" s="17" t="s">
        <v>35</v>
      </c>
      <c r="R1390" t="str">
        <f t="shared" si="127"/>
        <v>Budaors Challenger CupLast 16Szabolcs IlyesAdam Bako</v>
      </c>
      <c r="V1390">
        <f t="shared" si="128"/>
        <v>0</v>
      </c>
      <c r="X1390">
        <f t="shared" si="129"/>
        <v>0</v>
      </c>
      <c r="Y1390">
        <f t="shared" si="126"/>
        <v>1</v>
      </c>
      <c r="AA1390">
        <f t="shared" si="130"/>
        <v>0</v>
      </c>
      <c r="AB1390">
        <f t="shared" si="131"/>
        <v>0</v>
      </c>
    </row>
    <row r="1391" spans="1:28" x14ac:dyDescent="0.35">
      <c r="A1391" s="15">
        <v>44310</v>
      </c>
      <c r="B1391" s="16" t="s">
        <v>18</v>
      </c>
      <c r="C1391" s="16" t="s">
        <v>114</v>
      </c>
      <c r="D1391" s="16" t="s">
        <v>5</v>
      </c>
      <c r="E1391" s="16" t="s">
        <v>57</v>
      </c>
      <c r="F1391" s="16" t="s">
        <v>4</v>
      </c>
      <c r="G1391" s="16" t="s">
        <v>53</v>
      </c>
      <c r="H1391" s="16">
        <v>1</v>
      </c>
      <c r="I1391" s="16">
        <v>11</v>
      </c>
      <c r="J1391" s="16" t="s">
        <v>90</v>
      </c>
      <c r="K1391" s="16" t="s">
        <v>30</v>
      </c>
      <c r="L1391" s="16" t="s">
        <v>11</v>
      </c>
      <c r="M1391" s="16">
        <v>2</v>
      </c>
      <c r="N1391" s="16" t="s">
        <v>40</v>
      </c>
      <c r="O1391" s="17" t="s">
        <v>40</v>
      </c>
      <c r="R1391" t="str">
        <f t="shared" si="127"/>
        <v>Budaors Challenger CupLast 16Szabolcs IlyesAdam Bako</v>
      </c>
      <c r="V1391">
        <f t="shared" si="128"/>
        <v>0</v>
      </c>
      <c r="X1391">
        <f t="shared" si="129"/>
        <v>0</v>
      </c>
      <c r="Y1391">
        <f t="shared" si="126"/>
        <v>0</v>
      </c>
      <c r="AA1391">
        <f t="shared" si="130"/>
        <v>0</v>
      </c>
      <c r="AB1391">
        <f t="shared" si="131"/>
        <v>0</v>
      </c>
    </row>
    <row r="1392" spans="1:28" x14ac:dyDescent="0.35">
      <c r="A1392" s="15">
        <v>44310</v>
      </c>
      <c r="B1392" s="16" t="s">
        <v>18</v>
      </c>
      <c r="C1392" s="16" t="s">
        <v>114</v>
      </c>
      <c r="D1392" s="16" t="s">
        <v>5</v>
      </c>
      <c r="E1392" s="16" t="s">
        <v>57</v>
      </c>
      <c r="F1392" s="16" t="s">
        <v>4</v>
      </c>
      <c r="G1392" s="16" t="s">
        <v>53</v>
      </c>
      <c r="H1392" s="16">
        <v>1</v>
      </c>
      <c r="I1392" s="16">
        <v>12</v>
      </c>
      <c r="J1392" s="16" t="s">
        <v>90</v>
      </c>
      <c r="K1392" s="16" t="s">
        <v>30</v>
      </c>
      <c r="L1392" s="16" t="s">
        <v>11</v>
      </c>
      <c r="M1392" s="16">
        <v>2</v>
      </c>
      <c r="N1392" s="16" t="s">
        <v>12</v>
      </c>
      <c r="O1392" s="17" t="s">
        <v>34</v>
      </c>
      <c r="R1392" t="str">
        <f t="shared" si="127"/>
        <v>Budaors Challenger CupLast 16Szabolcs IlyesAdam Bako</v>
      </c>
      <c r="V1392">
        <f t="shared" si="128"/>
        <v>0</v>
      </c>
      <c r="X1392">
        <f t="shared" si="129"/>
        <v>0</v>
      </c>
      <c r="Y1392">
        <f t="shared" si="126"/>
        <v>0</v>
      </c>
      <c r="AA1392">
        <f t="shared" si="130"/>
        <v>0</v>
      </c>
      <c r="AB1392">
        <f t="shared" si="131"/>
        <v>1</v>
      </c>
    </row>
    <row r="1393" spans="1:28" x14ac:dyDescent="0.35">
      <c r="A1393" s="15">
        <v>44310</v>
      </c>
      <c r="B1393" s="16" t="s">
        <v>18</v>
      </c>
      <c r="C1393" s="16" t="s">
        <v>114</v>
      </c>
      <c r="D1393" s="16" t="s">
        <v>5</v>
      </c>
      <c r="E1393" s="16" t="s">
        <v>57</v>
      </c>
      <c r="F1393" s="16" t="s">
        <v>4</v>
      </c>
      <c r="G1393" s="16" t="s">
        <v>53</v>
      </c>
      <c r="H1393" s="16">
        <v>1</v>
      </c>
      <c r="I1393" s="16">
        <v>13</v>
      </c>
      <c r="J1393" s="16" t="s">
        <v>90</v>
      </c>
      <c r="K1393" s="16" t="s">
        <v>30</v>
      </c>
      <c r="L1393" s="16" t="s">
        <v>11</v>
      </c>
      <c r="M1393" s="16">
        <v>2</v>
      </c>
      <c r="N1393" s="16" t="s">
        <v>12</v>
      </c>
      <c r="O1393" s="17" t="s">
        <v>35</v>
      </c>
      <c r="R1393" t="str">
        <f t="shared" si="127"/>
        <v>Budaors Challenger CupLast 16Szabolcs IlyesAdam Bako</v>
      </c>
      <c r="V1393">
        <f t="shared" si="128"/>
        <v>0</v>
      </c>
      <c r="X1393">
        <f t="shared" si="129"/>
        <v>0</v>
      </c>
      <c r="Y1393">
        <f t="shared" si="126"/>
        <v>0</v>
      </c>
      <c r="AA1393">
        <f t="shared" si="130"/>
        <v>0</v>
      </c>
      <c r="AB1393">
        <f t="shared" si="131"/>
        <v>1</v>
      </c>
    </row>
    <row r="1394" spans="1:28" x14ac:dyDescent="0.35">
      <c r="A1394" s="15">
        <v>44310</v>
      </c>
      <c r="B1394" s="16" t="s">
        <v>18</v>
      </c>
      <c r="C1394" s="16" t="s">
        <v>114</v>
      </c>
      <c r="D1394" s="16" t="s">
        <v>5</v>
      </c>
      <c r="E1394" s="16" t="s">
        <v>57</v>
      </c>
      <c r="F1394" s="16" t="s">
        <v>4</v>
      </c>
      <c r="G1394" s="16" t="s">
        <v>53</v>
      </c>
      <c r="H1394" s="16">
        <v>1</v>
      </c>
      <c r="I1394" s="16">
        <v>14</v>
      </c>
      <c r="J1394" s="16" t="s">
        <v>90</v>
      </c>
      <c r="K1394" s="16" t="s">
        <v>30</v>
      </c>
      <c r="L1394" s="16" t="s">
        <v>11</v>
      </c>
      <c r="M1394" s="16">
        <v>2</v>
      </c>
      <c r="N1394" s="16" t="s">
        <v>40</v>
      </c>
      <c r="O1394" s="17" t="s">
        <v>40</v>
      </c>
      <c r="R1394" t="str">
        <f t="shared" si="127"/>
        <v>Budaors Challenger CupLast 16Szabolcs IlyesAdam Bako</v>
      </c>
      <c r="V1394">
        <f t="shared" si="128"/>
        <v>0</v>
      </c>
      <c r="X1394">
        <f t="shared" si="129"/>
        <v>0</v>
      </c>
      <c r="Y1394">
        <f t="shared" si="126"/>
        <v>0</v>
      </c>
      <c r="AA1394">
        <f t="shared" si="130"/>
        <v>0</v>
      </c>
      <c r="AB1394">
        <f t="shared" si="131"/>
        <v>0</v>
      </c>
    </row>
    <row r="1395" spans="1:28" x14ac:dyDescent="0.35">
      <c r="A1395" s="15">
        <v>44310</v>
      </c>
      <c r="B1395" s="16" t="s">
        <v>18</v>
      </c>
      <c r="C1395" s="16" t="s">
        <v>114</v>
      </c>
      <c r="D1395" s="16" t="s">
        <v>5</v>
      </c>
      <c r="E1395" s="16" t="s">
        <v>57</v>
      </c>
      <c r="F1395" s="16" t="s">
        <v>4</v>
      </c>
      <c r="G1395" s="16" t="s">
        <v>53</v>
      </c>
      <c r="H1395" s="16">
        <v>1</v>
      </c>
      <c r="I1395" s="16">
        <v>15</v>
      </c>
      <c r="J1395" s="16" t="s">
        <v>90</v>
      </c>
      <c r="K1395" s="16" t="s">
        <v>30</v>
      </c>
      <c r="L1395" s="16" t="s">
        <v>11</v>
      </c>
      <c r="M1395" s="16">
        <v>1</v>
      </c>
      <c r="N1395" s="16" t="s">
        <v>11</v>
      </c>
      <c r="O1395" s="17" t="s">
        <v>33</v>
      </c>
      <c r="R1395" t="str">
        <f t="shared" si="127"/>
        <v>Budaors Challenger CupLast 16Szabolcs IlyesAdam Bako</v>
      </c>
      <c r="V1395">
        <f t="shared" si="128"/>
        <v>1</v>
      </c>
      <c r="X1395">
        <f t="shared" si="129"/>
        <v>1</v>
      </c>
      <c r="Y1395">
        <f t="shared" si="126"/>
        <v>0</v>
      </c>
      <c r="AA1395">
        <f t="shared" si="130"/>
        <v>0</v>
      </c>
      <c r="AB1395">
        <f t="shared" si="131"/>
        <v>0</v>
      </c>
    </row>
    <row r="1396" spans="1:28" x14ac:dyDescent="0.35">
      <c r="A1396" s="15">
        <v>44310</v>
      </c>
      <c r="B1396" s="16" t="s">
        <v>18</v>
      </c>
      <c r="C1396" s="16" t="s">
        <v>114</v>
      </c>
      <c r="D1396" s="16" t="s">
        <v>5</v>
      </c>
      <c r="E1396" s="16" t="s">
        <v>57</v>
      </c>
      <c r="F1396" s="16" t="s">
        <v>4</v>
      </c>
      <c r="G1396" s="16" t="s">
        <v>53</v>
      </c>
      <c r="H1396" s="16">
        <v>1</v>
      </c>
      <c r="I1396" s="16">
        <v>16</v>
      </c>
      <c r="J1396" s="16" t="s">
        <v>90</v>
      </c>
      <c r="K1396" s="16" t="s">
        <v>30</v>
      </c>
      <c r="L1396" s="16" t="s">
        <v>12</v>
      </c>
      <c r="M1396" s="16">
        <v>1</v>
      </c>
      <c r="N1396" s="16" t="s">
        <v>11</v>
      </c>
      <c r="O1396" s="17" t="s">
        <v>34</v>
      </c>
      <c r="R1396" t="str">
        <f t="shared" si="127"/>
        <v>Budaors Challenger CupLast 16Szabolcs IlyesAdam Bako</v>
      </c>
      <c r="V1396">
        <f t="shared" si="128"/>
        <v>0</v>
      </c>
      <c r="X1396">
        <f t="shared" si="129"/>
        <v>0</v>
      </c>
      <c r="Y1396">
        <f t="shared" si="126"/>
        <v>1</v>
      </c>
      <c r="AA1396">
        <f t="shared" si="130"/>
        <v>0</v>
      </c>
      <c r="AB1396">
        <f t="shared" si="131"/>
        <v>0</v>
      </c>
    </row>
    <row r="1397" spans="1:28" x14ac:dyDescent="0.35">
      <c r="A1397" s="15">
        <v>44310</v>
      </c>
      <c r="B1397" s="16" t="s">
        <v>18</v>
      </c>
      <c r="C1397" s="16" t="s">
        <v>114</v>
      </c>
      <c r="D1397" s="16" t="s">
        <v>5</v>
      </c>
      <c r="E1397" s="16" t="s">
        <v>57</v>
      </c>
      <c r="F1397" s="16" t="s">
        <v>4</v>
      </c>
      <c r="G1397" s="16" t="s">
        <v>53</v>
      </c>
      <c r="H1397" s="16">
        <v>1</v>
      </c>
      <c r="I1397" s="16">
        <v>17</v>
      </c>
      <c r="J1397" s="16" t="s">
        <v>90</v>
      </c>
      <c r="K1397" s="16" t="s">
        <v>30</v>
      </c>
      <c r="L1397" s="16" t="s">
        <v>12</v>
      </c>
      <c r="M1397" s="16">
        <v>2</v>
      </c>
      <c r="N1397" s="16" t="s">
        <v>12</v>
      </c>
      <c r="O1397" s="17" t="s">
        <v>35</v>
      </c>
      <c r="R1397" t="str">
        <f t="shared" si="127"/>
        <v>Budaors Challenger CupLast 16Szabolcs IlyesAdam Bako</v>
      </c>
      <c r="V1397">
        <f t="shared" si="128"/>
        <v>1</v>
      </c>
      <c r="X1397">
        <f t="shared" si="129"/>
        <v>0</v>
      </c>
      <c r="Y1397">
        <f t="shared" si="126"/>
        <v>0</v>
      </c>
      <c r="AA1397">
        <f t="shared" si="130"/>
        <v>1</v>
      </c>
      <c r="AB1397">
        <f t="shared" si="131"/>
        <v>0</v>
      </c>
    </row>
    <row r="1398" spans="1:28" x14ac:dyDescent="0.35">
      <c r="A1398" s="15">
        <v>44310</v>
      </c>
      <c r="B1398" s="16" t="s">
        <v>18</v>
      </c>
      <c r="C1398" s="16" t="s">
        <v>114</v>
      </c>
      <c r="D1398" s="16" t="s">
        <v>5</v>
      </c>
      <c r="E1398" s="16" t="s">
        <v>57</v>
      </c>
      <c r="F1398" s="16" t="s">
        <v>4</v>
      </c>
      <c r="G1398" s="16" t="s">
        <v>53</v>
      </c>
      <c r="H1398" s="16">
        <v>1</v>
      </c>
      <c r="I1398" s="16">
        <v>18</v>
      </c>
      <c r="J1398" s="16" t="s">
        <v>90</v>
      </c>
      <c r="K1398" s="16" t="s">
        <v>30</v>
      </c>
      <c r="L1398" s="16" t="s">
        <v>12</v>
      </c>
      <c r="M1398" s="16">
        <v>1</v>
      </c>
      <c r="N1398" s="16" t="s">
        <v>12</v>
      </c>
      <c r="O1398" s="17" t="s">
        <v>35</v>
      </c>
      <c r="R1398" t="str">
        <f t="shared" si="127"/>
        <v>Budaors Challenger CupLast 16Szabolcs IlyesAdam Bako</v>
      </c>
      <c r="V1398">
        <f t="shared" si="128"/>
        <v>1</v>
      </c>
      <c r="X1398">
        <f t="shared" si="129"/>
        <v>1</v>
      </c>
      <c r="Y1398">
        <f t="shared" si="126"/>
        <v>0</v>
      </c>
      <c r="AA1398">
        <f t="shared" si="130"/>
        <v>0</v>
      </c>
      <c r="AB1398">
        <f t="shared" si="131"/>
        <v>0</v>
      </c>
    </row>
    <row r="1399" spans="1:28" x14ac:dyDescent="0.35">
      <c r="A1399" s="15">
        <v>44310</v>
      </c>
      <c r="B1399" s="16" t="s">
        <v>18</v>
      </c>
      <c r="C1399" s="16" t="s">
        <v>114</v>
      </c>
      <c r="D1399" s="16" t="s">
        <v>5</v>
      </c>
      <c r="E1399" s="16" t="s">
        <v>57</v>
      </c>
      <c r="F1399" s="16" t="s">
        <v>4</v>
      </c>
      <c r="G1399" s="16" t="s">
        <v>53</v>
      </c>
      <c r="H1399" s="16">
        <v>2</v>
      </c>
      <c r="I1399" s="16">
        <v>19</v>
      </c>
      <c r="J1399" s="16" t="s">
        <v>90</v>
      </c>
      <c r="K1399" s="16" t="s">
        <v>30</v>
      </c>
      <c r="L1399" s="16" t="s">
        <v>12</v>
      </c>
      <c r="M1399" s="16">
        <v>1</v>
      </c>
      <c r="N1399" s="16" t="s">
        <v>11</v>
      </c>
      <c r="O1399" s="17" t="s">
        <v>33</v>
      </c>
      <c r="R1399" t="str">
        <f t="shared" si="127"/>
        <v>Budaors Challenger CupLast 16Szabolcs IlyesAdam Bako</v>
      </c>
      <c r="V1399">
        <f t="shared" si="128"/>
        <v>0</v>
      </c>
      <c r="X1399">
        <f t="shared" si="129"/>
        <v>0</v>
      </c>
      <c r="Y1399">
        <f t="shared" si="126"/>
        <v>1</v>
      </c>
      <c r="AA1399">
        <f t="shared" si="130"/>
        <v>0</v>
      </c>
      <c r="AB1399">
        <f t="shared" si="131"/>
        <v>0</v>
      </c>
    </row>
    <row r="1400" spans="1:28" x14ac:dyDescent="0.35">
      <c r="A1400" s="15">
        <v>44310</v>
      </c>
      <c r="B1400" s="16" t="s">
        <v>18</v>
      </c>
      <c r="C1400" s="16" t="s">
        <v>114</v>
      </c>
      <c r="D1400" s="16" t="s">
        <v>5</v>
      </c>
      <c r="E1400" s="16" t="s">
        <v>57</v>
      </c>
      <c r="F1400" s="16" t="s">
        <v>4</v>
      </c>
      <c r="G1400" s="16" t="s">
        <v>53</v>
      </c>
      <c r="H1400" s="16">
        <v>2</v>
      </c>
      <c r="I1400" s="16">
        <v>20</v>
      </c>
      <c r="J1400" s="16" t="s">
        <v>90</v>
      </c>
      <c r="K1400" s="16" t="s">
        <v>30</v>
      </c>
      <c r="L1400" s="16" t="s">
        <v>12</v>
      </c>
      <c r="M1400" s="16">
        <v>1</v>
      </c>
      <c r="N1400" s="16" t="s">
        <v>11</v>
      </c>
      <c r="O1400" s="17" t="s">
        <v>35</v>
      </c>
      <c r="R1400" t="str">
        <f t="shared" si="127"/>
        <v>Budaors Challenger CupLast 16Szabolcs IlyesAdam Bako</v>
      </c>
      <c r="V1400">
        <f t="shared" si="128"/>
        <v>0</v>
      </c>
      <c r="X1400">
        <f t="shared" si="129"/>
        <v>0</v>
      </c>
      <c r="Y1400">
        <f t="shared" si="126"/>
        <v>1</v>
      </c>
      <c r="AA1400">
        <f t="shared" si="130"/>
        <v>0</v>
      </c>
      <c r="AB1400">
        <f t="shared" si="131"/>
        <v>0</v>
      </c>
    </row>
    <row r="1401" spans="1:28" x14ac:dyDescent="0.35">
      <c r="A1401" s="15">
        <v>44310</v>
      </c>
      <c r="B1401" s="16" t="s">
        <v>18</v>
      </c>
      <c r="C1401" s="16" t="s">
        <v>114</v>
      </c>
      <c r="D1401" s="16" t="s">
        <v>5</v>
      </c>
      <c r="E1401" s="16" t="s">
        <v>57</v>
      </c>
      <c r="F1401" s="16" t="s">
        <v>4</v>
      </c>
      <c r="G1401" s="16" t="s">
        <v>53</v>
      </c>
      <c r="H1401" s="16">
        <v>2</v>
      </c>
      <c r="I1401" s="16">
        <v>21</v>
      </c>
      <c r="J1401" s="16" t="s">
        <v>90</v>
      </c>
      <c r="K1401" s="16" t="s">
        <v>30</v>
      </c>
      <c r="L1401" s="16" t="s">
        <v>12</v>
      </c>
      <c r="M1401" s="16">
        <v>1</v>
      </c>
      <c r="N1401" s="16" t="s">
        <v>40</v>
      </c>
      <c r="O1401" s="17" t="s">
        <v>40</v>
      </c>
      <c r="R1401" t="str">
        <f t="shared" si="127"/>
        <v>Budaors Challenger CupLast 16Szabolcs IlyesAdam Bako</v>
      </c>
      <c r="V1401">
        <f t="shared" si="128"/>
        <v>0</v>
      </c>
      <c r="X1401">
        <f t="shared" si="129"/>
        <v>0</v>
      </c>
      <c r="Y1401">
        <f t="shared" si="126"/>
        <v>0</v>
      </c>
      <c r="AA1401">
        <f t="shared" si="130"/>
        <v>0</v>
      </c>
      <c r="AB1401">
        <f t="shared" si="131"/>
        <v>0</v>
      </c>
    </row>
    <row r="1402" spans="1:28" x14ac:dyDescent="0.35">
      <c r="A1402" s="15">
        <v>44310</v>
      </c>
      <c r="B1402" s="16" t="s">
        <v>18</v>
      </c>
      <c r="C1402" s="16" t="s">
        <v>114</v>
      </c>
      <c r="D1402" s="16" t="s">
        <v>5</v>
      </c>
      <c r="E1402" s="16" t="s">
        <v>57</v>
      </c>
      <c r="F1402" s="16" t="s">
        <v>4</v>
      </c>
      <c r="G1402" s="16" t="s">
        <v>53</v>
      </c>
      <c r="H1402" s="16">
        <v>2</v>
      </c>
      <c r="I1402" s="16">
        <v>22</v>
      </c>
      <c r="J1402" s="16" t="s">
        <v>90</v>
      </c>
      <c r="K1402" s="16" t="s">
        <v>30</v>
      </c>
      <c r="L1402" s="16" t="s">
        <v>12</v>
      </c>
      <c r="M1402" s="16">
        <v>1</v>
      </c>
      <c r="N1402" s="16" t="s">
        <v>11</v>
      </c>
      <c r="O1402" s="17" t="s">
        <v>35</v>
      </c>
      <c r="R1402" t="str">
        <f t="shared" si="127"/>
        <v>Budaors Challenger CupLast 16Szabolcs IlyesAdam Bako</v>
      </c>
      <c r="V1402">
        <f t="shared" si="128"/>
        <v>0</v>
      </c>
      <c r="X1402">
        <f t="shared" si="129"/>
        <v>0</v>
      </c>
      <c r="Y1402">
        <f t="shared" si="126"/>
        <v>1</v>
      </c>
      <c r="AA1402">
        <f t="shared" si="130"/>
        <v>0</v>
      </c>
      <c r="AB1402">
        <f t="shared" si="131"/>
        <v>0</v>
      </c>
    </row>
    <row r="1403" spans="1:28" x14ac:dyDescent="0.35">
      <c r="A1403" s="15">
        <v>44310</v>
      </c>
      <c r="B1403" s="16" t="s">
        <v>18</v>
      </c>
      <c r="C1403" s="16" t="s">
        <v>114</v>
      </c>
      <c r="D1403" s="16" t="s">
        <v>5</v>
      </c>
      <c r="E1403" s="16" t="s">
        <v>57</v>
      </c>
      <c r="F1403" s="16" t="s">
        <v>4</v>
      </c>
      <c r="G1403" s="16" t="s">
        <v>53</v>
      </c>
      <c r="H1403" s="16">
        <v>2</v>
      </c>
      <c r="I1403" s="16">
        <v>23</v>
      </c>
      <c r="J1403" s="16" t="s">
        <v>90</v>
      </c>
      <c r="K1403" s="16" t="s">
        <v>30</v>
      </c>
      <c r="L1403" s="16" t="s">
        <v>12</v>
      </c>
      <c r="M1403" s="16" t="s">
        <v>39</v>
      </c>
      <c r="N1403" s="16" t="s">
        <v>11</v>
      </c>
      <c r="O1403" s="17" t="s">
        <v>33</v>
      </c>
      <c r="R1403" t="str">
        <f t="shared" si="127"/>
        <v>Budaors Challenger CupLast 16Szabolcs IlyesAdam Bako</v>
      </c>
      <c r="V1403">
        <f t="shared" si="128"/>
        <v>0</v>
      </c>
      <c r="X1403">
        <f t="shared" si="129"/>
        <v>0</v>
      </c>
      <c r="Y1403">
        <f t="shared" si="126"/>
        <v>0</v>
      </c>
      <c r="AA1403">
        <f t="shared" si="130"/>
        <v>0</v>
      </c>
      <c r="AB1403">
        <f t="shared" si="131"/>
        <v>0</v>
      </c>
    </row>
    <row r="1404" spans="1:28" x14ac:dyDescent="0.35">
      <c r="A1404" s="15">
        <v>44310</v>
      </c>
      <c r="B1404" s="16" t="s">
        <v>18</v>
      </c>
      <c r="C1404" s="16" t="s">
        <v>114</v>
      </c>
      <c r="D1404" s="16" t="s">
        <v>5</v>
      </c>
      <c r="E1404" s="16" t="s">
        <v>57</v>
      </c>
      <c r="F1404" s="16" t="s">
        <v>4</v>
      </c>
      <c r="G1404" s="16" t="s">
        <v>53</v>
      </c>
      <c r="H1404" s="16">
        <v>2</v>
      </c>
      <c r="I1404" s="16">
        <v>24</v>
      </c>
      <c r="J1404" s="16" t="s">
        <v>90</v>
      </c>
      <c r="K1404" s="16" t="s">
        <v>30</v>
      </c>
      <c r="L1404" s="16" t="s">
        <v>11</v>
      </c>
      <c r="M1404" s="16">
        <v>2</v>
      </c>
      <c r="N1404" s="16" t="s">
        <v>11</v>
      </c>
      <c r="O1404" s="17" t="s">
        <v>33</v>
      </c>
      <c r="R1404" t="str">
        <f t="shared" si="127"/>
        <v>Budaors Challenger CupLast 16Szabolcs IlyesAdam Bako</v>
      </c>
      <c r="V1404">
        <f t="shared" si="128"/>
        <v>1</v>
      </c>
      <c r="X1404">
        <f t="shared" si="129"/>
        <v>0</v>
      </c>
      <c r="Y1404">
        <f t="shared" si="126"/>
        <v>0</v>
      </c>
      <c r="AA1404">
        <f t="shared" si="130"/>
        <v>1</v>
      </c>
      <c r="AB1404">
        <f t="shared" si="131"/>
        <v>0</v>
      </c>
    </row>
    <row r="1405" spans="1:28" x14ac:dyDescent="0.35">
      <c r="A1405" s="15">
        <v>44310</v>
      </c>
      <c r="B1405" s="16" t="s">
        <v>18</v>
      </c>
      <c r="C1405" s="16" t="s">
        <v>114</v>
      </c>
      <c r="D1405" s="16" t="s">
        <v>5</v>
      </c>
      <c r="E1405" s="16" t="s">
        <v>57</v>
      </c>
      <c r="F1405" s="16" t="s">
        <v>4</v>
      </c>
      <c r="G1405" s="16" t="s">
        <v>53</v>
      </c>
      <c r="H1405" s="16">
        <v>2</v>
      </c>
      <c r="I1405" s="16">
        <v>25</v>
      </c>
      <c r="J1405" s="16" t="s">
        <v>90</v>
      </c>
      <c r="K1405" s="16" t="s">
        <v>30</v>
      </c>
      <c r="L1405" s="16" t="s">
        <v>11</v>
      </c>
      <c r="M1405" s="16">
        <v>2</v>
      </c>
      <c r="N1405" s="16" t="s">
        <v>11</v>
      </c>
      <c r="O1405" s="17" t="s">
        <v>33</v>
      </c>
      <c r="R1405" t="str">
        <f t="shared" si="127"/>
        <v>Budaors Challenger CupLast 16Szabolcs IlyesAdam Bako</v>
      </c>
      <c r="V1405">
        <f t="shared" si="128"/>
        <v>1</v>
      </c>
      <c r="X1405">
        <f t="shared" si="129"/>
        <v>0</v>
      </c>
      <c r="Y1405">
        <f t="shared" si="126"/>
        <v>0</v>
      </c>
      <c r="AA1405">
        <f t="shared" si="130"/>
        <v>1</v>
      </c>
      <c r="AB1405">
        <f t="shared" si="131"/>
        <v>0</v>
      </c>
    </row>
    <row r="1406" spans="1:28" x14ac:dyDescent="0.35">
      <c r="A1406" s="15">
        <v>44310</v>
      </c>
      <c r="B1406" s="16" t="s">
        <v>18</v>
      </c>
      <c r="C1406" s="16" t="s">
        <v>114</v>
      </c>
      <c r="D1406" s="16" t="s">
        <v>5</v>
      </c>
      <c r="E1406" s="16" t="s">
        <v>57</v>
      </c>
      <c r="F1406" s="16" t="s">
        <v>4</v>
      </c>
      <c r="G1406" s="16" t="s">
        <v>53</v>
      </c>
      <c r="H1406" s="16">
        <v>2</v>
      </c>
      <c r="I1406" s="16">
        <v>26</v>
      </c>
      <c r="J1406" s="16" t="s">
        <v>90</v>
      </c>
      <c r="K1406" s="16" t="s">
        <v>30</v>
      </c>
      <c r="L1406" s="16" t="s">
        <v>11</v>
      </c>
      <c r="M1406" s="16">
        <v>1</v>
      </c>
      <c r="N1406" s="16" t="s">
        <v>11</v>
      </c>
      <c r="O1406" s="17" t="s">
        <v>34</v>
      </c>
      <c r="R1406" t="str">
        <f t="shared" si="127"/>
        <v>Budaors Challenger CupLast 16Szabolcs IlyesAdam Bako</v>
      </c>
      <c r="V1406">
        <f t="shared" si="128"/>
        <v>1</v>
      </c>
      <c r="X1406">
        <f t="shared" si="129"/>
        <v>1</v>
      </c>
      <c r="Y1406">
        <f t="shared" si="126"/>
        <v>0</v>
      </c>
      <c r="AA1406">
        <f t="shared" si="130"/>
        <v>0</v>
      </c>
      <c r="AB1406">
        <f t="shared" si="131"/>
        <v>0</v>
      </c>
    </row>
    <row r="1407" spans="1:28" x14ac:dyDescent="0.35">
      <c r="A1407" s="15">
        <v>44310</v>
      </c>
      <c r="B1407" s="16" t="s">
        <v>18</v>
      </c>
      <c r="C1407" s="16" t="s">
        <v>114</v>
      </c>
      <c r="D1407" s="16" t="s">
        <v>5</v>
      </c>
      <c r="E1407" s="16" t="s">
        <v>57</v>
      </c>
      <c r="F1407" s="16" t="s">
        <v>4</v>
      </c>
      <c r="G1407" s="16" t="s">
        <v>53</v>
      </c>
      <c r="H1407" s="16">
        <v>2</v>
      </c>
      <c r="I1407" s="16">
        <v>27</v>
      </c>
      <c r="J1407" s="16" t="s">
        <v>90</v>
      </c>
      <c r="K1407" s="16" t="s">
        <v>30</v>
      </c>
      <c r="L1407" s="16" t="s">
        <v>11</v>
      </c>
      <c r="M1407" s="16">
        <v>1</v>
      </c>
      <c r="N1407" s="16" t="s">
        <v>12</v>
      </c>
      <c r="O1407" s="17" t="s">
        <v>33</v>
      </c>
      <c r="R1407" t="str">
        <f t="shared" si="127"/>
        <v>Budaors Challenger CupLast 16Szabolcs IlyesAdam Bako</v>
      </c>
      <c r="V1407">
        <f t="shared" si="128"/>
        <v>0</v>
      </c>
      <c r="X1407">
        <f t="shared" si="129"/>
        <v>0</v>
      </c>
      <c r="Y1407">
        <f t="shared" si="126"/>
        <v>1</v>
      </c>
      <c r="AA1407">
        <f t="shared" si="130"/>
        <v>0</v>
      </c>
      <c r="AB1407">
        <f t="shared" si="131"/>
        <v>0</v>
      </c>
    </row>
    <row r="1408" spans="1:28" x14ac:dyDescent="0.35">
      <c r="A1408" s="15">
        <v>44310</v>
      </c>
      <c r="B1408" s="16" t="s">
        <v>18</v>
      </c>
      <c r="C1408" s="16" t="s">
        <v>114</v>
      </c>
      <c r="D1408" s="16" t="s">
        <v>5</v>
      </c>
      <c r="E1408" s="16" t="s">
        <v>57</v>
      </c>
      <c r="F1408" s="16" t="s">
        <v>4</v>
      </c>
      <c r="G1408" s="16" t="s">
        <v>53</v>
      </c>
      <c r="H1408" s="16">
        <v>2</v>
      </c>
      <c r="I1408" s="16">
        <v>28</v>
      </c>
      <c r="J1408" s="16" t="s">
        <v>90</v>
      </c>
      <c r="K1408" s="16" t="s">
        <v>30</v>
      </c>
      <c r="L1408" s="16" t="s">
        <v>12</v>
      </c>
      <c r="M1408" s="16">
        <v>1</v>
      </c>
      <c r="N1408" s="16" t="s">
        <v>11</v>
      </c>
      <c r="O1408" s="17" t="s">
        <v>34</v>
      </c>
      <c r="R1408" t="str">
        <f t="shared" si="127"/>
        <v>Budaors Challenger CupLast 16Szabolcs IlyesAdam Bako</v>
      </c>
      <c r="V1408">
        <f t="shared" si="128"/>
        <v>0</v>
      </c>
      <c r="X1408">
        <f t="shared" si="129"/>
        <v>0</v>
      </c>
      <c r="Y1408">
        <f t="shared" si="126"/>
        <v>1</v>
      </c>
      <c r="AA1408">
        <f t="shared" si="130"/>
        <v>0</v>
      </c>
      <c r="AB1408">
        <f t="shared" si="131"/>
        <v>0</v>
      </c>
    </row>
    <row r="1409" spans="1:28" x14ac:dyDescent="0.35">
      <c r="A1409" s="15">
        <v>44310</v>
      </c>
      <c r="B1409" s="16" t="s">
        <v>18</v>
      </c>
      <c r="C1409" s="16" t="s">
        <v>114</v>
      </c>
      <c r="D1409" s="16" t="s">
        <v>5</v>
      </c>
      <c r="E1409" s="16" t="s">
        <v>57</v>
      </c>
      <c r="F1409" s="16" t="s">
        <v>4</v>
      </c>
      <c r="G1409" s="16" t="s">
        <v>53</v>
      </c>
      <c r="H1409" s="16">
        <v>2</v>
      </c>
      <c r="I1409" s="16">
        <v>29</v>
      </c>
      <c r="J1409" s="16" t="s">
        <v>90</v>
      </c>
      <c r="K1409" s="16" t="s">
        <v>30</v>
      </c>
      <c r="L1409" s="16" t="s">
        <v>12</v>
      </c>
      <c r="M1409" s="16">
        <v>1</v>
      </c>
      <c r="N1409" s="16" t="s">
        <v>12</v>
      </c>
      <c r="O1409" s="17" t="s">
        <v>33</v>
      </c>
      <c r="R1409" t="str">
        <f t="shared" si="127"/>
        <v>Budaors Challenger CupLast 16Szabolcs IlyesAdam Bako</v>
      </c>
      <c r="V1409">
        <f t="shared" si="128"/>
        <v>1</v>
      </c>
      <c r="X1409">
        <f t="shared" si="129"/>
        <v>1</v>
      </c>
      <c r="Y1409">
        <f t="shared" si="126"/>
        <v>0</v>
      </c>
      <c r="AA1409">
        <f t="shared" si="130"/>
        <v>0</v>
      </c>
      <c r="AB1409">
        <f t="shared" si="131"/>
        <v>0</v>
      </c>
    </row>
    <row r="1410" spans="1:28" x14ac:dyDescent="0.35">
      <c r="A1410" s="15">
        <v>44310</v>
      </c>
      <c r="B1410" s="16" t="s">
        <v>18</v>
      </c>
      <c r="C1410" s="16" t="s">
        <v>114</v>
      </c>
      <c r="D1410" s="16" t="s">
        <v>5</v>
      </c>
      <c r="E1410" s="16" t="s">
        <v>57</v>
      </c>
      <c r="F1410" s="16" t="s">
        <v>4</v>
      </c>
      <c r="G1410" s="16" t="s">
        <v>53</v>
      </c>
      <c r="H1410" s="16">
        <v>2</v>
      </c>
      <c r="I1410" s="16">
        <v>30</v>
      </c>
      <c r="J1410" s="16" t="s">
        <v>90</v>
      </c>
      <c r="K1410" s="16" t="s">
        <v>30</v>
      </c>
      <c r="L1410" s="16" t="s">
        <v>12</v>
      </c>
      <c r="M1410" s="16">
        <v>1</v>
      </c>
      <c r="N1410" s="16" t="s">
        <v>11</v>
      </c>
      <c r="O1410" s="17" t="s">
        <v>35</v>
      </c>
      <c r="R1410" t="str">
        <f t="shared" si="127"/>
        <v>Budaors Challenger CupLast 16Szabolcs IlyesAdam Bako</v>
      </c>
      <c r="V1410">
        <f t="shared" si="128"/>
        <v>0</v>
      </c>
      <c r="X1410">
        <f t="shared" si="129"/>
        <v>0</v>
      </c>
      <c r="Y1410">
        <f t="shared" ref="Y1410:Y1445" si="132">IF(AND(M1410=1,L1410&lt;&gt;N1410,N1410&lt;&gt;"E"),1,0)</f>
        <v>1</v>
      </c>
      <c r="AA1410">
        <f t="shared" si="130"/>
        <v>0</v>
      </c>
      <c r="AB1410">
        <f t="shared" si="131"/>
        <v>0</v>
      </c>
    </row>
    <row r="1411" spans="1:28" x14ac:dyDescent="0.35">
      <c r="A1411" s="15">
        <v>44310</v>
      </c>
      <c r="B1411" s="16" t="s">
        <v>18</v>
      </c>
      <c r="C1411" s="16" t="s">
        <v>114</v>
      </c>
      <c r="D1411" s="16" t="s">
        <v>5</v>
      </c>
      <c r="E1411" s="16" t="s">
        <v>57</v>
      </c>
      <c r="F1411" s="16" t="s">
        <v>4</v>
      </c>
      <c r="G1411" s="16" t="s">
        <v>53</v>
      </c>
      <c r="H1411" s="16">
        <v>2</v>
      </c>
      <c r="I1411" s="16">
        <v>31</v>
      </c>
      <c r="J1411" s="16" t="s">
        <v>90</v>
      </c>
      <c r="K1411" s="16" t="s">
        <v>30</v>
      </c>
      <c r="L1411" s="16" t="s">
        <v>12</v>
      </c>
      <c r="M1411" s="16">
        <v>1</v>
      </c>
      <c r="N1411" s="16" t="s">
        <v>11</v>
      </c>
      <c r="O1411" s="17" t="s">
        <v>33</v>
      </c>
      <c r="R1411" t="str">
        <f t="shared" ref="R1411:R1445" si="133">CONCATENATE(C1411,G1411,J1411,K1411)</f>
        <v>Budaors Challenger CupLast 16Szabolcs IlyesAdam Bako</v>
      </c>
      <c r="V1411">
        <f t="shared" ref="V1411:V1445" si="134">IF(L1411=N1411,1,0)</f>
        <v>0</v>
      </c>
      <c r="X1411">
        <f t="shared" ref="X1411:X1445" si="135">IF(AND(M1411=1, L1411=N1411),1,0)</f>
        <v>0</v>
      </c>
      <c r="Y1411">
        <f t="shared" si="132"/>
        <v>1</v>
      </c>
      <c r="AA1411">
        <f t="shared" ref="AA1411:AA1445" si="136">IF(AND(M1411=2,L1411=N1411),1,0)</f>
        <v>0</v>
      </c>
      <c r="AB1411">
        <f t="shared" ref="AB1411:AB1445" si="137">IF(AND(M1411=2,L1411&lt;&gt;N1411,N1411&lt;&gt;"E"),1,0)</f>
        <v>0</v>
      </c>
    </row>
    <row r="1412" spans="1:28" x14ac:dyDescent="0.35">
      <c r="A1412" s="15">
        <v>44310</v>
      </c>
      <c r="B1412" s="16" t="s">
        <v>18</v>
      </c>
      <c r="C1412" s="16" t="s">
        <v>114</v>
      </c>
      <c r="D1412" s="16" t="s">
        <v>5</v>
      </c>
      <c r="E1412" s="16" t="s">
        <v>57</v>
      </c>
      <c r="F1412" s="16" t="s">
        <v>4</v>
      </c>
      <c r="G1412" s="16" t="s">
        <v>53</v>
      </c>
      <c r="H1412" s="16">
        <v>2</v>
      </c>
      <c r="I1412" s="16">
        <v>32</v>
      </c>
      <c r="J1412" s="16" t="s">
        <v>90</v>
      </c>
      <c r="K1412" s="16" t="s">
        <v>30</v>
      </c>
      <c r="L1412" s="16" t="s">
        <v>11</v>
      </c>
      <c r="M1412" s="16">
        <v>2</v>
      </c>
      <c r="N1412" s="16" t="s">
        <v>12</v>
      </c>
      <c r="O1412" s="17" t="s">
        <v>33</v>
      </c>
      <c r="R1412" t="str">
        <f t="shared" si="133"/>
        <v>Budaors Challenger CupLast 16Szabolcs IlyesAdam Bako</v>
      </c>
      <c r="V1412">
        <f t="shared" si="134"/>
        <v>0</v>
      </c>
      <c r="X1412">
        <f t="shared" si="135"/>
        <v>0</v>
      </c>
      <c r="Y1412">
        <f t="shared" si="132"/>
        <v>0</v>
      </c>
      <c r="AA1412">
        <f t="shared" si="136"/>
        <v>0</v>
      </c>
      <c r="AB1412">
        <f t="shared" si="137"/>
        <v>1</v>
      </c>
    </row>
    <row r="1413" spans="1:28" x14ac:dyDescent="0.35">
      <c r="A1413" s="15">
        <v>44310</v>
      </c>
      <c r="B1413" s="16" t="s">
        <v>18</v>
      </c>
      <c r="C1413" s="16" t="s">
        <v>114</v>
      </c>
      <c r="D1413" s="16" t="s">
        <v>5</v>
      </c>
      <c r="E1413" s="16" t="s">
        <v>57</v>
      </c>
      <c r="F1413" s="16" t="s">
        <v>4</v>
      </c>
      <c r="G1413" s="16" t="s">
        <v>53</v>
      </c>
      <c r="H1413" s="16">
        <v>2</v>
      </c>
      <c r="I1413" s="16">
        <v>33</v>
      </c>
      <c r="J1413" s="16" t="s">
        <v>90</v>
      </c>
      <c r="K1413" s="16" t="s">
        <v>30</v>
      </c>
      <c r="L1413" s="16" t="s">
        <v>11</v>
      </c>
      <c r="M1413" s="16">
        <v>2</v>
      </c>
      <c r="N1413" s="16" t="s">
        <v>40</v>
      </c>
      <c r="O1413" s="17" t="s">
        <v>40</v>
      </c>
      <c r="R1413" t="str">
        <f t="shared" si="133"/>
        <v>Budaors Challenger CupLast 16Szabolcs IlyesAdam Bako</v>
      </c>
      <c r="V1413">
        <f t="shared" si="134"/>
        <v>0</v>
      </c>
      <c r="X1413">
        <f t="shared" si="135"/>
        <v>0</v>
      </c>
      <c r="Y1413">
        <f t="shared" si="132"/>
        <v>0</v>
      </c>
      <c r="AA1413">
        <f t="shared" si="136"/>
        <v>0</v>
      </c>
      <c r="AB1413">
        <f t="shared" si="137"/>
        <v>0</v>
      </c>
    </row>
    <row r="1414" spans="1:28" x14ac:dyDescent="0.35">
      <c r="A1414" s="15">
        <v>44310</v>
      </c>
      <c r="B1414" s="16" t="s">
        <v>18</v>
      </c>
      <c r="C1414" s="16" t="s">
        <v>114</v>
      </c>
      <c r="D1414" s="16" t="s">
        <v>5</v>
      </c>
      <c r="E1414" s="16" t="s">
        <v>57</v>
      </c>
      <c r="F1414" s="16" t="s">
        <v>4</v>
      </c>
      <c r="G1414" s="16" t="s">
        <v>53</v>
      </c>
      <c r="H1414" s="16">
        <v>2</v>
      </c>
      <c r="I1414" s="16">
        <v>34</v>
      </c>
      <c r="J1414" s="16" t="s">
        <v>90</v>
      </c>
      <c r="K1414" s="16" t="s">
        <v>30</v>
      </c>
      <c r="L1414" s="16" t="s">
        <v>11</v>
      </c>
      <c r="M1414" s="16">
        <v>2</v>
      </c>
      <c r="N1414" s="16" t="s">
        <v>12</v>
      </c>
      <c r="O1414" s="17" t="s">
        <v>34</v>
      </c>
      <c r="R1414" t="str">
        <f t="shared" si="133"/>
        <v>Budaors Challenger CupLast 16Szabolcs IlyesAdam Bako</v>
      </c>
      <c r="V1414">
        <f t="shared" si="134"/>
        <v>0</v>
      </c>
      <c r="X1414">
        <f t="shared" si="135"/>
        <v>0</v>
      </c>
      <c r="Y1414">
        <f t="shared" si="132"/>
        <v>0</v>
      </c>
      <c r="AA1414">
        <f t="shared" si="136"/>
        <v>0</v>
      </c>
      <c r="AB1414">
        <f t="shared" si="137"/>
        <v>1</v>
      </c>
    </row>
    <row r="1415" spans="1:28" x14ac:dyDescent="0.35">
      <c r="A1415" s="15">
        <v>44310</v>
      </c>
      <c r="B1415" s="16" t="s">
        <v>18</v>
      </c>
      <c r="C1415" s="16" t="s">
        <v>114</v>
      </c>
      <c r="D1415" s="16" t="s">
        <v>5</v>
      </c>
      <c r="E1415" s="16" t="s">
        <v>57</v>
      </c>
      <c r="F1415" s="16" t="s">
        <v>4</v>
      </c>
      <c r="G1415" s="16" t="s">
        <v>53</v>
      </c>
      <c r="H1415" s="16">
        <v>2</v>
      </c>
      <c r="I1415" s="16">
        <v>35</v>
      </c>
      <c r="J1415" s="16" t="s">
        <v>90</v>
      </c>
      <c r="K1415" s="16" t="s">
        <v>30</v>
      </c>
      <c r="L1415" s="16" t="s">
        <v>11</v>
      </c>
      <c r="M1415" s="16">
        <v>2</v>
      </c>
      <c r="N1415" s="16" t="s">
        <v>12</v>
      </c>
      <c r="O1415" s="17" t="s">
        <v>34</v>
      </c>
      <c r="R1415" t="str">
        <f t="shared" si="133"/>
        <v>Budaors Challenger CupLast 16Szabolcs IlyesAdam Bako</v>
      </c>
      <c r="V1415">
        <f t="shared" si="134"/>
        <v>0</v>
      </c>
      <c r="X1415">
        <f t="shared" si="135"/>
        <v>0</v>
      </c>
      <c r="Y1415">
        <f t="shared" si="132"/>
        <v>0</v>
      </c>
      <c r="AA1415">
        <f t="shared" si="136"/>
        <v>0</v>
      </c>
      <c r="AB1415">
        <f t="shared" si="137"/>
        <v>1</v>
      </c>
    </row>
    <row r="1416" spans="1:28" x14ac:dyDescent="0.35">
      <c r="A1416" s="15">
        <v>44310</v>
      </c>
      <c r="B1416" s="16" t="s">
        <v>18</v>
      </c>
      <c r="C1416" s="16" t="s">
        <v>114</v>
      </c>
      <c r="D1416" s="16" t="s">
        <v>5</v>
      </c>
      <c r="E1416" s="16" t="s">
        <v>57</v>
      </c>
      <c r="F1416" s="16" t="s">
        <v>4</v>
      </c>
      <c r="G1416" s="16" t="s">
        <v>53</v>
      </c>
      <c r="H1416" s="16">
        <v>2</v>
      </c>
      <c r="I1416" s="16">
        <v>36</v>
      </c>
      <c r="J1416" s="16" t="s">
        <v>90</v>
      </c>
      <c r="K1416" s="16" t="s">
        <v>30</v>
      </c>
      <c r="L1416" s="16" t="s">
        <v>11</v>
      </c>
      <c r="M1416" s="16">
        <v>1</v>
      </c>
      <c r="N1416" s="16" t="s">
        <v>12</v>
      </c>
      <c r="O1416" s="17" t="s">
        <v>35</v>
      </c>
      <c r="R1416" t="str">
        <f t="shared" si="133"/>
        <v>Budaors Challenger CupLast 16Szabolcs IlyesAdam Bako</v>
      </c>
      <c r="V1416">
        <f t="shared" si="134"/>
        <v>0</v>
      </c>
      <c r="X1416">
        <f t="shared" si="135"/>
        <v>0</v>
      </c>
      <c r="Y1416">
        <f t="shared" si="132"/>
        <v>1</v>
      </c>
      <c r="AA1416">
        <f t="shared" si="136"/>
        <v>0</v>
      </c>
      <c r="AB1416">
        <f t="shared" si="137"/>
        <v>0</v>
      </c>
    </row>
    <row r="1417" spans="1:28" x14ac:dyDescent="0.35">
      <c r="A1417" s="15">
        <v>44310</v>
      </c>
      <c r="B1417" s="16" t="s">
        <v>18</v>
      </c>
      <c r="C1417" s="16" t="s">
        <v>114</v>
      </c>
      <c r="D1417" s="16" t="s">
        <v>5</v>
      </c>
      <c r="E1417" s="16" t="s">
        <v>57</v>
      </c>
      <c r="F1417" s="16" t="s">
        <v>4</v>
      </c>
      <c r="G1417" s="16" t="s">
        <v>53</v>
      </c>
      <c r="H1417" s="16">
        <v>2</v>
      </c>
      <c r="I1417" s="16">
        <v>37</v>
      </c>
      <c r="J1417" s="16" t="s">
        <v>90</v>
      </c>
      <c r="K1417" s="16" t="s">
        <v>30</v>
      </c>
      <c r="L1417" s="16" t="s">
        <v>12</v>
      </c>
      <c r="M1417" s="16">
        <v>1</v>
      </c>
      <c r="N1417" s="16" t="s">
        <v>11</v>
      </c>
      <c r="O1417" s="17" t="s">
        <v>33</v>
      </c>
      <c r="R1417" t="str">
        <f t="shared" si="133"/>
        <v>Budaors Challenger CupLast 16Szabolcs IlyesAdam Bako</v>
      </c>
      <c r="V1417">
        <f t="shared" si="134"/>
        <v>0</v>
      </c>
      <c r="X1417">
        <f t="shared" si="135"/>
        <v>0</v>
      </c>
      <c r="Y1417">
        <f t="shared" si="132"/>
        <v>1</v>
      </c>
      <c r="AA1417">
        <f t="shared" si="136"/>
        <v>0</v>
      </c>
      <c r="AB1417">
        <f t="shared" si="137"/>
        <v>0</v>
      </c>
    </row>
    <row r="1418" spans="1:28" x14ac:dyDescent="0.35">
      <c r="A1418" s="15">
        <v>44310</v>
      </c>
      <c r="B1418" s="16" t="s">
        <v>18</v>
      </c>
      <c r="C1418" s="16" t="s">
        <v>114</v>
      </c>
      <c r="D1418" s="16" t="s">
        <v>5</v>
      </c>
      <c r="E1418" s="16" t="s">
        <v>57</v>
      </c>
      <c r="F1418" s="16" t="s">
        <v>4</v>
      </c>
      <c r="G1418" s="16" t="s">
        <v>53</v>
      </c>
      <c r="H1418" s="16">
        <v>2</v>
      </c>
      <c r="I1418" s="16">
        <v>38</v>
      </c>
      <c r="J1418" s="16" t="s">
        <v>90</v>
      </c>
      <c r="K1418" s="16" t="s">
        <v>30</v>
      </c>
      <c r="L1418" s="16" t="s">
        <v>12</v>
      </c>
      <c r="M1418" s="16">
        <v>1</v>
      </c>
      <c r="N1418" s="16" t="s">
        <v>12</v>
      </c>
      <c r="O1418" s="17" t="s">
        <v>33</v>
      </c>
      <c r="R1418" t="str">
        <f t="shared" si="133"/>
        <v>Budaors Challenger CupLast 16Szabolcs IlyesAdam Bako</v>
      </c>
      <c r="V1418">
        <f t="shared" si="134"/>
        <v>1</v>
      </c>
      <c r="X1418">
        <f t="shared" si="135"/>
        <v>1</v>
      </c>
      <c r="Y1418">
        <f t="shared" si="132"/>
        <v>0</v>
      </c>
      <c r="AA1418">
        <f t="shared" si="136"/>
        <v>0</v>
      </c>
      <c r="AB1418">
        <f t="shared" si="137"/>
        <v>0</v>
      </c>
    </row>
    <row r="1419" spans="1:28" x14ac:dyDescent="0.35">
      <c r="A1419" s="15">
        <v>44310</v>
      </c>
      <c r="B1419" s="16" t="s">
        <v>18</v>
      </c>
      <c r="C1419" s="16" t="s">
        <v>114</v>
      </c>
      <c r="D1419" s="16" t="s">
        <v>5</v>
      </c>
      <c r="E1419" s="16" t="s">
        <v>57</v>
      </c>
      <c r="F1419" s="16" t="s">
        <v>4</v>
      </c>
      <c r="G1419" s="16" t="s">
        <v>53</v>
      </c>
      <c r="H1419" s="16">
        <v>2</v>
      </c>
      <c r="I1419" s="16">
        <v>39</v>
      </c>
      <c r="J1419" s="16" t="s">
        <v>90</v>
      </c>
      <c r="K1419" s="16" t="s">
        <v>30</v>
      </c>
      <c r="L1419" s="16" t="s">
        <v>12</v>
      </c>
      <c r="M1419" s="16">
        <v>1</v>
      </c>
      <c r="N1419" s="16" t="s">
        <v>12</v>
      </c>
      <c r="O1419" s="17" t="s">
        <v>34</v>
      </c>
      <c r="R1419" t="str">
        <f t="shared" si="133"/>
        <v>Budaors Challenger CupLast 16Szabolcs IlyesAdam Bako</v>
      </c>
      <c r="V1419">
        <f t="shared" si="134"/>
        <v>1</v>
      </c>
      <c r="X1419">
        <f t="shared" si="135"/>
        <v>1</v>
      </c>
      <c r="Y1419">
        <f t="shared" si="132"/>
        <v>0</v>
      </c>
      <c r="AA1419">
        <f t="shared" si="136"/>
        <v>0</v>
      </c>
      <c r="AB1419">
        <f t="shared" si="137"/>
        <v>0</v>
      </c>
    </row>
    <row r="1420" spans="1:28" x14ac:dyDescent="0.35">
      <c r="A1420" s="15">
        <v>44310</v>
      </c>
      <c r="B1420" s="16" t="s">
        <v>18</v>
      </c>
      <c r="C1420" s="16" t="s">
        <v>114</v>
      </c>
      <c r="D1420" s="16" t="s">
        <v>5</v>
      </c>
      <c r="E1420" s="16" t="s">
        <v>57</v>
      </c>
      <c r="F1420" s="16" t="s">
        <v>4</v>
      </c>
      <c r="G1420" s="16" t="s">
        <v>53</v>
      </c>
      <c r="H1420" s="16">
        <v>2</v>
      </c>
      <c r="I1420" s="16">
        <v>40</v>
      </c>
      <c r="J1420" s="16" t="s">
        <v>90</v>
      </c>
      <c r="K1420" s="16" t="s">
        <v>30</v>
      </c>
      <c r="L1420" s="16" t="s">
        <v>12</v>
      </c>
      <c r="M1420" s="16">
        <v>1</v>
      </c>
      <c r="N1420" s="16" t="s">
        <v>12</v>
      </c>
      <c r="O1420" s="17" t="s">
        <v>34</v>
      </c>
      <c r="R1420" t="str">
        <f t="shared" si="133"/>
        <v>Budaors Challenger CupLast 16Szabolcs IlyesAdam Bako</v>
      </c>
      <c r="V1420">
        <f t="shared" si="134"/>
        <v>1</v>
      </c>
      <c r="X1420">
        <f t="shared" si="135"/>
        <v>1</v>
      </c>
      <c r="Y1420">
        <f t="shared" si="132"/>
        <v>0</v>
      </c>
      <c r="AA1420">
        <f t="shared" si="136"/>
        <v>0</v>
      </c>
      <c r="AB1420">
        <f t="shared" si="137"/>
        <v>0</v>
      </c>
    </row>
    <row r="1421" spans="1:28" x14ac:dyDescent="0.35">
      <c r="A1421" s="15">
        <v>44310</v>
      </c>
      <c r="B1421" s="16" t="s">
        <v>18</v>
      </c>
      <c r="C1421" s="16" t="s">
        <v>114</v>
      </c>
      <c r="D1421" s="16" t="s">
        <v>5</v>
      </c>
      <c r="E1421" s="16" t="s">
        <v>57</v>
      </c>
      <c r="F1421" s="16" t="s">
        <v>4</v>
      </c>
      <c r="G1421" s="16" t="s">
        <v>53</v>
      </c>
      <c r="H1421" s="16">
        <v>2</v>
      </c>
      <c r="I1421" s="16">
        <v>41</v>
      </c>
      <c r="J1421" s="16" t="s">
        <v>90</v>
      </c>
      <c r="K1421" s="16" t="s">
        <v>30</v>
      </c>
      <c r="L1421" s="16" t="s">
        <v>11</v>
      </c>
      <c r="M1421" s="16">
        <v>2</v>
      </c>
      <c r="N1421" s="16" t="s">
        <v>12</v>
      </c>
      <c r="O1421" s="17" t="s">
        <v>34</v>
      </c>
      <c r="R1421" t="str">
        <f t="shared" si="133"/>
        <v>Budaors Challenger CupLast 16Szabolcs IlyesAdam Bako</v>
      </c>
      <c r="V1421">
        <f t="shared" si="134"/>
        <v>0</v>
      </c>
      <c r="X1421">
        <f t="shared" si="135"/>
        <v>0</v>
      </c>
      <c r="Y1421">
        <f t="shared" si="132"/>
        <v>0</v>
      </c>
      <c r="AA1421">
        <f t="shared" si="136"/>
        <v>0</v>
      </c>
      <c r="AB1421">
        <f t="shared" si="137"/>
        <v>1</v>
      </c>
    </row>
    <row r="1422" spans="1:28" x14ac:dyDescent="0.35">
      <c r="A1422" s="15">
        <v>44310</v>
      </c>
      <c r="B1422" s="16" t="s">
        <v>18</v>
      </c>
      <c r="C1422" s="16" t="s">
        <v>114</v>
      </c>
      <c r="D1422" s="16" t="s">
        <v>5</v>
      </c>
      <c r="E1422" s="16" t="s">
        <v>57</v>
      </c>
      <c r="F1422" s="16" t="s">
        <v>4</v>
      </c>
      <c r="G1422" s="16" t="s">
        <v>53</v>
      </c>
      <c r="H1422" s="16">
        <v>2</v>
      </c>
      <c r="I1422" s="16">
        <v>42</v>
      </c>
      <c r="J1422" s="16" t="s">
        <v>90</v>
      </c>
      <c r="K1422" s="16" t="s">
        <v>30</v>
      </c>
      <c r="L1422" s="16" t="s">
        <v>11</v>
      </c>
      <c r="M1422" s="16">
        <v>2</v>
      </c>
      <c r="N1422" s="16" t="s">
        <v>12</v>
      </c>
      <c r="O1422" s="17" t="s">
        <v>33</v>
      </c>
      <c r="R1422" t="str">
        <f t="shared" si="133"/>
        <v>Budaors Challenger CupLast 16Szabolcs IlyesAdam Bako</v>
      </c>
      <c r="V1422">
        <f t="shared" si="134"/>
        <v>0</v>
      </c>
      <c r="X1422">
        <f t="shared" si="135"/>
        <v>0</v>
      </c>
      <c r="Y1422">
        <f t="shared" si="132"/>
        <v>0</v>
      </c>
      <c r="AA1422">
        <f t="shared" si="136"/>
        <v>0</v>
      </c>
      <c r="AB1422">
        <f t="shared" si="137"/>
        <v>1</v>
      </c>
    </row>
    <row r="1423" spans="1:28" x14ac:dyDescent="0.35">
      <c r="A1423" s="15">
        <v>44310</v>
      </c>
      <c r="B1423" s="16" t="s">
        <v>18</v>
      </c>
      <c r="C1423" s="16" t="s">
        <v>114</v>
      </c>
      <c r="D1423" s="16" t="s">
        <v>5</v>
      </c>
      <c r="E1423" s="16" t="s">
        <v>57</v>
      </c>
      <c r="F1423" s="16" t="s">
        <v>4</v>
      </c>
      <c r="G1423" s="16" t="s">
        <v>53</v>
      </c>
      <c r="H1423" s="16">
        <v>2</v>
      </c>
      <c r="I1423" s="16">
        <v>43</v>
      </c>
      <c r="J1423" s="16" t="s">
        <v>90</v>
      </c>
      <c r="K1423" s="16" t="s">
        <v>30</v>
      </c>
      <c r="L1423" s="16" t="s">
        <v>11</v>
      </c>
      <c r="M1423" s="16">
        <v>2</v>
      </c>
      <c r="N1423" s="16" t="s">
        <v>11</v>
      </c>
      <c r="O1423" s="17" t="s">
        <v>35</v>
      </c>
      <c r="R1423" t="str">
        <f t="shared" si="133"/>
        <v>Budaors Challenger CupLast 16Szabolcs IlyesAdam Bako</v>
      </c>
      <c r="V1423">
        <f t="shared" si="134"/>
        <v>1</v>
      </c>
      <c r="X1423">
        <f t="shared" si="135"/>
        <v>0</v>
      </c>
      <c r="Y1423">
        <f t="shared" si="132"/>
        <v>0</v>
      </c>
      <c r="AA1423">
        <f t="shared" si="136"/>
        <v>1</v>
      </c>
      <c r="AB1423">
        <f t="shared" si="137"/>
        <v>0</v>
      </c>
    </row>
    <row r="1424" spans="1:28" x14ac:dyDescent="0.35">
      <c r="A1424" s="15">
        <v>44310</v>
      </c>
      <c r="B1424" s="16" t="s">
        <v>18</v>
      </c>
      <c r="C1424" s="16" t="s">
        <v>114</v>
      </c>
      <c r="D1424" s="16" t="s">
        <v>5</v>
      </c>
      <c r="E1424" s="16" t="s">
        <v>57</v>
      </c>
      <c r="F1424" s="16" t="s">
        <v>4</v>
      </c>
      <c r="G1424" s="16" t="s">
        <v>53</v>
      </c>
      <c r="H1424" s="16">
        <v>3</v>
      </c>
      <c r="I1424" s="16">
        <v>44</v>
      </c>
      <c r="J1424" s="16" t="s">
        <v>90</v>
      </c>
      <c r="K1424" s="16" t="s">
        <v>30</v>
      </c>
      <c r="L1424" s="16" t="s">
        <v>11</v>
      </c>
      <c r="M1424" s="16">
        <v>1</v>
      </c>
      <c r="N1424" s="16" t="s">
        <v>12</v>
      </c>
      <c r="O1424" s="17" t="s">
        <v>33</v>
      </c>
      <c r="R1424" t="str">
        <f t="shared" si="133"/>
        <v>Budaors Challenger CupLast 16Szabolcs IlyesAdam Bako</v>
      </c>
      <c r="V1424">
        <f t="shared" si="134"/>
        <v>0</v>
      </c>
      <c r="X1424">
        <f t="shared" si="135"/>
        <v>0</v>
      </c>
      <c r="Y1424">
        <f t="shared" si="132"/>
        <v>1</v>
      </c>
      <c r="AA1424">
        <f t="shared" si="136"/>
        <v>0</v>
      </c>
      <c r="AB1424">
        <f t="shared" si="137"/>
        <v>0</v>
      </c>
    </row>
    <row r="1425" spans="1:28" x14ac:dyDescent="0.35">
      <c r="A1425" s="15">
        <v>44310</v>
      </c>
      <c r="B1425" s="16" t="s">
        <v>18</v>
      </c>
      <c r="C1425" s="16" t="s">
        <v>114</v>
      </c>
      <c r="D1425" s="16" t="s">
        <v>5</v>
      </c>
      <c r="E1425" s="16" t="s">
        <v>57</v>
      </c>
      <c r="F1425" s="16" t="s">
        <v>4</v>
      </c>
      <c r="G1425" s="16" t="s">
        <v>53</v>
      </c>
      <c r="H1425" s="16">
        <v>3</v>
      </c>
      <c r="I1425" s="16">
        <v>45</v>
      </c>
      <c r="J1425" s="16" t="s">
        <v>90</v>
      </c>
      <c r="K1425" s="16" t="s">
        <v>30</v>
      </c>
      <c r="L1425" s="16" t="s">
        <v>11</v>
      </c>
      <c r="M1425" s="16">
        <v>2</v>
      </c>
      <c r="N1425" s="16" t="s">
        <v>12</v>
      </c>
      <c r="O1425" s="17" t="s">
        <v>34</v>
      </c>
      <c r="R1425" t="str">
        <f t="shared" si="133"/>
        <v>Budaors Challenger CupLast 16Szabolcs IlyesAdam Bako</v>
      </c>
      <c r="V1425">
        <f t="shared" si="134"/>
        <v>0</v>
      </c>
      <c r="X1425">
        <f t="shared" si="135"/>
        <v>0</v>
      </c>
      <c r="Y1425">
        <f t="shared" si="132"/>
        <v>0</v>
      </c>
      <c r="AA1425">
        <f t="shared" si="136"/>
        <v>0</v>
      </c>
      <c r="AB1425">
        <f t="shared" si="137"/>
        <v>1</v>
      </c>
    </row>
    <row r="1426" spans="1:28" x14ac:dyDescent="0.35">
      <c r="A1426" s="15">
        <v>44310</v>
      </c>
      <c r="B1426" s="16" t="s">
        <v>18</v>
      </c>
      <c r="C1426" s="16" t="s">
        <v>114</v>
      </c>
      <c r="D1426" s="16" t="s">
        <v>5</v>
      </c>
      <c r="E1426" s="16" t="s">
        <v>57</v>
      </c>
      <c r="F1426" s="16" t="s">
        <v>4</v>
      </c>
      <c r="G1426" s="16" t="s">
        <v>53</v>
      </c>
      <c r="H1426" s="16">
        <v>3</v>
      </c>
      <c r="I1426" s="16">
        <v>46</v>
      </c>
      <c r="J1426" s="16" t="s">
        <v>90</v>
      </c>
      <c r="K1426" s="16" t="s">
        <v>30</v>
      </c>
      <c r="L1426" s="16" t="s">
        <v>11</v>
      </c>
      <c r="M1426" s="16">
        <v>2</v>
      </c>
      <c r="N1426" s="16" t="s">
        <v>40</v>
      </c>
      <c r="O1426" s="17" t="s">
        <v>40</v>
      </c>
      <c r="R1426" t="str">
        <f t="shared" si="133"/>
        <v>Budaors Challenger CupLast 16Szabolcs IlyesAdam Bako</v>
      </c>
      <c r="V1426">
        <f t="shared" si="134"/>
        <v>0</v>
      </c>
      <c r="X1426">
        <f t="shared" si="135"/>
        <v>0</v>
      </c>
      <c r="Y1426">
        <f t="shared" si="132"/>
        <v>0</v>
      </c>
      <c r="AA1426">
        <f t="shared" si="136"/>
        <v>0</v>
      </c>
      <c r="AB1426">
        <f t="shared" si="137"/>
        <v>0</v>
      </c>
    </row>
    <row r="1427" spans="1:28" x14ac:dyDescent="0.35">
      <c r="A1427" s="15">
        <v>44310</v>
      </c>
      <c r="B1427" s="16" t="s">
        <v>18</v>
      </c>
      <c r="C1427" s="16" t="s">
        <v>114</v>
      </c>
      <c r="D1427" s="16" t="s">
        <v>5</v>
      </c>
      <c r="E1427" s="16" t="s">
        <v>57</v>
      </c>
      <c r="F1427" s="16" t="s">
        <v>4</v>
      </c>
      <c r="G1427" s="16" t="s">
        <v>53</v>
      </c>
      <c r="H1427" s="16">
        <v>3</v>
      </c>
      <c r="I1427" s="16">
        <v>47</v>
      </c>
      <c r="J1427" s="16" t="s">
        <v>90</v>
      </c>
      <c r="K1427" s="16" t="s">
        <v>30</v>
      </c>
      <c r="L1427" s="16" t="s">
        <v>11</v>
      </c>
      <c r="M1427" s="16">
        <v>2</v>
      </c>
      <c r="N1427" s="16" t="s">
        <v>12</v>
      </c>
      <c r="O1427" s="17" t="s">
        <v>35</v>
      </c>
      <c r="R1427" t="str">
        <f t="shared" si="133"/>
        <v>Budaors Challenger CupLast 16Szabolcs IlyesAdam Bako</v>
      </c>
      <c r="V1427">
        <f t="shared" si="134"/>
        <v>0</v>
      </c>
      <c r="X1427">
        <f t="shared" si="135"/>
        <v>0</v>
      </c>
      <c r="Y1427">
        <f t="shared" si="132"/>
        <v>0</v>
      </c>
      <c r="AA1427">
        <f t="shared" si="136"/>
        <v>0</v>
      </c>
      <c r="AB1427">
        <f t="shared" si="137"/>
        <v>1</v>
      </c>
    </row>
    <row r="1428" spans="1:28" x14ac:dyDescent="0.35">
      <c r="A1428" s="15">
        <v>44310</v>
      </c>
      <c r="B1428" s="16" t="s">
        <v>18</v>
      </c>
      <c r="C1428" s="16" t="s">
        <v>114</v>
      </c>
      <c r="D1428" s="16" t="s">
        <v>5</v>
      </c>
      <c r="E1428" s="16" t="s">
        <v>57</v>
      </c>
      <c r="F1428" s="16" t="s">
        <v>4</v>
      </c>
      <c r="G1428" s="16" t="s">
        <v>53</v>
      </c>
      <c r="H1428" s="16">
        <v>3</v>
      </c>
      <c r="I1428" s="16">
        <v>48</v>
      </c>
      <c r="J1428" s="16" t="s">
        <v>90</v>
      </c>
      <c r="K1428" s="16" t="s">
        <v>30</v>
      </c>
      <c r="L1428" s="16" t="s">
        <v>11</v>
      </c>
      <c r="M1428" s="16">
        <v>1</v>
      </c>
      <c r="N1428" s="16" t="s">
        <v>11</v>
      </c>
      <c r="O1428" s="17" t="s">
        <v>34</v>
      </c>
      <c r="R1428" t="str">
        <f t="shared" si="133"/>
        <v>Budaors Challenger CupLast 16Szabolcs IlyesAdam Bako</v>
      </c>
      <c r="V1428">
        <f t="shared" si="134"/>
        <v>1</v>
      </c>
      <c r="X1428">
        <f t="shared" si="135"/>
        <v>1</v>
      </c>
      <c r="Y1428">
        <f t="shared" si="132"/>
        <v>0</v>
      </c>
      <c r="AA1428">
        <f t="shared" si="136"/>
        <v>0</v>
      </c>
      <c r="AB1428">
        <f t="shared" si="137"/>
        <v>0</v>
      </c>
    </row>
    <row r="1429" spans="1:28" x14ac:dyDescent="0.35">
      <c r="A1429" s="15">
        <v>44310</v>
      </c>
      <c r="B1429" s="16" t="s">
        <v>18</v>
      </c>
      <c r="C1429" s="16" t="s">
        <v>114</v>
      </c>
      <c r="D1429" s="16" t="s">
        <v>5</v>
      </c>
      <c r="E1429" s="16" t="s">
        <v>57</v>
      </c>
      <c r="F1429" s="16" t="s">
        <v>4</v>
      </c>
      <c r="G1429" s="16" t="s">
        <v>53</v>
      </c>
      <c r="H1429" s="16">
        <v>3</v>
      </c>
      <c r="I1429" s="16">
        <v>49</v>
      </c>
      <c r="J1429" s="16" t="s">
        <v>90</v>
      </c>
      <c r="K1429" s="16" t="s">
        <v>30</v>
      </c>
      <c r="L1429" s="16" t="s">
        <v>12</v>
      </c>
      <c r="M1429" s="16">
        <v>1</v>
      </c>
      <c r="N1429" s="16" t="s">
        <v>11</v>
      </c>
      <c r="O1429" s="17" t="s">
        <v>35</v>
      </c>
      <c r="R1429" t="str">
        <f t="shared" si="133"/>
        <v>Budaors Challenger CupLast 16Szabolcs IlyesAdam Bako</v>
      </c>
      <c r="V1429">
        <f t="shared" si="134"/>
        <v>0</v>
      </c>
      <c r="X1429">
        <f t="shared" si="135"/>
        <v>0</v>
      </c>
      <c r="Y1429">
        <f t="shared" si="132"/>
        <v>1</v>
      </c>
      <c r="AA1429">
        <f t="shared" si="136"/>
        <v>0</v>
      </c>
      <c r="AB1429">
        <f t="shared" si="137"/>
        <v>0</v>
      </c>
    </row>
    <row r="1430" spans="1:28" x14ac:dyDescent="0.35">
      <c r="A1430" s="15">
        <v>44310</v>
      </c>
      <c r="B1430" s="16" t="s">
        <v>18</v>
      </c>
      <c r="C1430" s="16" t="s">
        <v>114</v>
      </c>
      <c r="D1430" s="16" t="s">
        <v>5</v>
      </c>
      <c r="E1430" s="16" t="s">
        <v>57</v>
      </c>
      <c r="F1430" s="16" t="s">
        <v>4</v>
      </c>
      <c r="G1430" s="16" t="s">
        <v>53</v>
      </c>
      <c r="H1430" s="16">
        <v>3</v>
      </c>
      <c r="I1430" s="16">
        <v>50</v>
      </c>
      <c r="J1430" s="16" t="s">
        <v>90</v>
      </c>
      <c r="K1430" s="16" t="s">
        <v>30</v>
      </c>
      <c r="L1430" s="16" t="s">
        <v>12</v>
      </c>
      <c r="M1430" s="16">
        <v>1</v>
      </c>
      <c r="N1430" s="16" t="s">
        <v>12</v>
      </c>
      <c r="O1430" s="17" t="s">
        <v>35</v>
      </c>
      <c r="R1430" t="str">
        <f t="shared" si="133"/>
        <v>Budaors Challenger CupLast 16Szabolcs IlyesAdam Bako</v>
      </c>
      <c r="V1430">
        <f t="shared" si="134"/>
        <v>1</v>
      </c>
      <c r="X1430">
        <f t="shared" si="135"/>
        <v>1</v>
      </c>
      <c r="Y1430">
        <f t="shared" si="132"/>
        <v>0</v>
      </c>
      <c r="AA1430">
        <f t="shared" si="136"/>
        <v>0</v>
      </c>
      <c r="AB1430">
        <f t="shared" si="137"/>
        <v>0</v>
      </c>
    </row>
    <row r="1431" spans="1:28" x14ac:dyDescent="0.35">
      <c r="A1431" s="15">
        <v>44310</v>
      </c>
      <c r="B1431" s="16" t="s">
        <v>18</v>
      </c>
      <c r="C1431" s="16" t="s">
        <v>114</v>
      </c>
      <c r="D1431" s="16" t="s">
        <v>5</v>
      </c>
      <c r="E1431" s="16" t="s">
        <v>57</v>
      </c>
      <c r="F1431" s="16" t="s">
        <v>4</v>
      </c>
      <c r="G1431" s="16" t="s">
        <v>53</v>
      </c>
      <c r="H1431" s="16">
        <v>3</v>
      </c>
      <c r="I1431" s="16">
        <v>51</v>
      </c>
      <c r="J1431" s="16" t="s">
        <v>90</v>
      </c>
      <c r="K1431" s="16" t="s">
        <v>30</v>
      </c>
      <c r="L1431" s="16" t="s">
        <v>12</v>
      </c>
      <c r="M1431" s="16">
        <v>2</v>
      </c>
      <c r="N1431" s="16" t="s">
        <v>11</v>
      </c>
      <c r="O1431" s="17" t="s">
        <v>34</v>
      </c>
      <c r="R1431" t="str">
        <f t="shared" si="133"/>
        <v>Budaors Challenger CupLast 16Szabolcs IlyesAdam Bako</v>
      </c>
      <c r="V1431">
        <f t="shared" si="134"/>
        <v>0</v>
      </c>
      <c r="X1431">
        <f t="shared" si="135"/>
        <v>0</v>
      </c>
      <c r="Y1431">
        <f t="shared" si="132"/>
        <v>0</v>
      </c>
      <c r="AA1431">
        <f t="shared" si="136"/>
        <v>0</v>
      </c>
      <c r="AB1431">
        <f t="shared" si="137"/>
        <v>1</v>
      </c>
    </row>
    <row r="1432" spans="1:28" x14ac:dyDescent="0.35">
      <c r="A1432" s="15">
        <v>44310</v>
      </c>
      <c r="B1432" s="16" t="s">
        <v>18</v>
      </c>
      <c r="C1432" s="16" t="s">
        <v>114</v>
      </c>
      <c r="D1432" s="16" t="s">
        <v>5</v>
      </c>
      <c r="E1432" s="16" t="s">
        <v>57</v>
      </c>
      <c r="F1432" s="16" t="s">
        <v>4</v>
      </c>
      <c r="G1432" s="16" t="s">
        <v>53</v>
      </c>
      <c r="H1432" s="16">
        <v>3</v>
      </c>
      <c r="I1432" s="16">
        <v>52</v>
      </c>
      <c r="J1432" s="16" t="s">
        <v>90</v>
      </c>
      <c r="K1432" s="16" t="s">
        <v>30</v>
      </c>
      <c r="L1432" s="16" t="s">
        <v>12</v>
      </c>
      <c r="M1432" s="16">
        <v>2</v>
      </c>
      <c r="N1432" s="16" t="s">
        <v>11</v>
      </c>
      <c r="O1432" s="17" t="s">
        <v>35</v>
      </c>
      <c r="R1432" t="str">
        <f t="shared" si="133"/>
        <v>Budaors Challenger CupLast 16Szabolcs IlyesAdam Bako</v>
      </c>
      <c r="V1432">
        <f t="shared" si="134"/>
        <v>0</v>
      </c>
      <c r="X1432">
        <f t="shared" si="135"/>
        <v>0</v>
      </c>
      <c r="Y1432">
        <f t="shared" si="132"/>
        <v>0</v>
      </c>
      <c r="AA1432">
        <f t="shared" si="136"/>
        <v>0</v>
      </c>
      <c r="AB1432">
        <f t="shared" si="137"/>
        <v>1</v>
      </c>
    </row>
    <row r="1433" spans="1:28" x14ac:dyDescent="0.35">
      <c r="A1433" s="15">
        <v>44310</v>
      </c>
      <c r="B1433" s="16" t="s">
        <v>18</v>
      </c>
      <c r="C1433" s="16" t="s">
        <v>114</v>
      </c>
      <c r="D1433" s="16" t="s">
        <v>5</v>
      </c>
      <c r="E1433" s="16" t="s">
        <v>57</v>
      </c>
      <c r="F1433" s="16" t="s">
        <v>4</v>
      </c>
      <c r="G1433" s="16" t="s">
        <v>53</v>
      </c>
      <c r="H1433" s="16">
        <v>3</v>
      </c>
      <c r="I1433" s="16">
        <v>53</v>
      </c>
      <c r="J1433" s="16" t="s">
        <v>90</v>
      </c>
      <c r="K1433" s="16" t="s">
        <v>30</v>
      </c>
      <c r="L1433" s="16" t="s">
        <v>11</v>
      </c>
      <c r="M1433" s="16">
        <v>2</v>
      </c>
      <c r="N1433" s="16" t="s">
        <v>11</v>
      </c>
      <c r="O1433" s="17" t="s">
        <v>33</v>
      </c>
      <c r="R1433" t="str">
        <f t="shared" si="133"/>
        <v>Budaors Challenger CupLast 16Szabolcs IlyesAdam Bako</v>
      </c>
      <c r="V1433">
        <f t="shared" si="134"/>
        <v>1</v>
      </c>
      <c r="X1433">
        <f t="shared" si="135"/>
        <v>0</v>
      </c>
      <c r="Y1433">
        <f t="shared" si="132"/>
        <v>0</v>
      </c>
      <c r="AA1433">
        <f t="shared" si="136"/>
        <v>1</v>
      </c>
      <c r="AB1433">
        <f t="shared" si="137"/>
        <v>0</v>
      </c>
    </row>
    <row r="1434" spans="1:28" x14ac:dyDescent="0.35">
      <c r="A1434" s="15">
        <v>44310</v>
      </c>
      <c r="B1434" s="16" t="s">
        <v>18</v>
      </c>
      <c r="C1434" s="16" t="s">
        <v>114</v>
      </c>
      <c r="D1434" s="16" t="s">
        <v>5</v>
      </c>
      <c r="E1434" s="16" t="s">
        <v>57</v>
      </c>
      <c r="F1434" s="16" t="s">
        <v>4</v>
      </c>
      <c r="G1434" s="16" t="s">
        <v>53</v>
      </c>
      <c r="H1434" s="16">
        <v>3</v>
      </c>
      <c r="I1434" s="16">
        <v>54</v>
      </c>
      <c r="J1434" s="16" t="s">
        <v>90</v>
      </c>
      <c r="K1434" s="16" t="s">
        <v>30</v>
      </c>
      <c r="L1434" s="16" t="s">
        <v>11</v>
      </c>
      <c r="M1434" s="16">
        <v>2</v>
      </c>
      <c r="N1434" s="16" t="s">
        <v>12</v>
      </c>
      <c r="O1434" s="17" t="s">
        <v>33</v>
      </c>
      <c r="R1434" t="str">
        <f t="shared" si="133"/>
        <v>Budaors Challenger CupLast 16Szabolcs IlyesAdam Bako</v>
      </c>
      <c r="V1434">
        <f t="shared" si="134"/>
        <v>0</v>
      </c>
      <c r="X1434">
        <f t="shared" si="135"/>
        <v>0</v>
      </c>
      <c r="Y1434">
        <f t="shared" si="132"/>
        <v>0</v>
      </c>
      <c r="AA1434">
        <f t="shared" si="136"/>
        <v>0</v>
      </c>
      <c r="AB1434">
        <f t="shared" si="137"/>
        <v>1</v>
      </c>
    </row>
    <row r="1435" spans="1:28" x14ac:dyDescent="0.35">
      <c r="A1435" s="15">
        <v>44310</v>
      </c>
      <c r="B1435" s="16" t="s">
        <v>18</v>
      </c>
      <c r="C1435" s="16" t="s">
        <v>114</v>
      </c>
      <c r="D1435" s="16" t="s">
        <v>5</v>
      </c>
      <c r="E1435" s="16" t="s">
        <v>57</v>
      </c>
      <c r="F1435" s="16" t="s">
        <v>4</v>
      </c>
      <c r="G1435" s="16" t="s">
        <v>53</v>
      </c>
      <c r="H1435" s="16">
        <v>3</v>
      </c>
      <c r="I1435" s="16">
        <v>55</v>
      </c>
      <c r="J1435" s="16" t="s">
        <v>90</v>
      </c>
      <c r="K1435" s="16" t="s">
        <v>30</v>
      </c>
      <c r="L1435" s="16" t="s">
        <v>11</v>
      </c>
      <c r="M1435" s="16">
        <v>2</v>
      </c>
      <c r="N1435" s="16" t="s">
        <v>40</v>
      </c>
      <c r="O1435" s="17" t="s">
        <v>40</v>
      </c>
      <c r="R1435" t="str">
        <f t="shared" si="133"/>
        <v>Budaors Challenger CupLast 16Szabolcs IlyesAdam Bako</v>
      </c>
      <c r="V1435">
        <f t="shared" si="134"/>
        <v>0</v>
      </c>
      <c r="X1435">
        <f t="shared" si="135"/>
        <v>0</v>
      </c>
      <c r="Y1435">
        <f t="shared" si="132"/>
        <v>0</v>
      </c>
      <c r="AA1435">
        <f t="shared" si="136"/>
        <v>0</v>
      </c>
      <c r="AB1435">
        <f t="shared" si="137"/>
        <v>0</v>
      </c>
    </row>
    <row r="1436" spans="1:28" x14ac:dyDescent="0.35">
      <c r="A1436" s="15">
        <v>44310</v>
      </c>
      <c r="B1436" s="16" t="s">
        <v>18</v>
      </c>
      <c r="C1436" s="16" t="s">
        <v>114</v>
      </c>
      <c r="D1436" s="16" t="s">
        <v>5</v>
      </c>
      <c r="E1436" s="16" t="s">
        <v>57</v>
      </c>
      <c r="F1436" s="16" t="s">
        <v>4</v>
      </c>
      <c r="G1436" s="16" t="s">
        <v>53</v>
      </c>
      <c r="H1436" s="16">
        <v>3</v>
      </c>
      <c r="I1436" s="16">
        <v>56</v>
      </c>
      <c r="J1436" s="16" t="s">
        <v>90</v>
      </c>
      <c r="K1436" s="16" t="s">
        <v>30</v>
      </c>
      <c r="L1436" s="16" t="s">
        <v>11</v>
      </c>
      <c r="M1436" s="16">
        <v>1</v>
      </c>
      <c r="N1436" s="16" t="s">
        <v>11</v>
      </c>
      <c r="O1436" s="17" t="s">
        <v>33</v>
      </c>
      <c r="R1436" t="str">
        <f t="shared" si="133"/>
        <v>Budaors Challenger CupLast 16Szabolcs IlyesAdam Bako</v>
      </c>
      <c r="V1436">
        <f t="shared" si="134"/>
        <v>1</v>
      </c>
      <c r="X1436">
        <f t="shared" si="135"/>
        <v>1</v>
      </c>
      <c r="Y1436">
        <f t="shared" si="132"/>
        <v>0</v>
      </c>
      <c r="AA1436">
        <f t="shared" si="136"/>
        <v>0</v>
      </c>
      <c r="AB1436">
        <f t="shared" si="137"/>
        <v>0</v>
      </c>
    </row>
    <row r="1437" spans="1:28" x14ac:dyDescent="0.35">
      <c r="A1437" s="15">
        <v>44310</v>
      </c>
      <c r="B1437" s="16" t="s">
        <v>18</v>
      </c>
      <c r="C1437" s="16" t="s">
        <v>114</v>
      </c>
      <c r="D1437" s="16" t="s">
        <v>5</v>
      </c>
      <c r="E1437" s="16" t="s">
        <v>57</v>
      </c>
      <c r="F1437" s="16" t="s">
        <v>4</v>
      </c>
      <c r="G1437" s="16" t="s">
        <v>53</v>
      </c>
      <c r="H1437" s="16">
        <v>3</v>
      </c>
      <c r="I1437" s="16">
        <v>57</v>
      </c>
      <c r="J1437" s="16" t="s">
        <v>90</v>
      </c>
      <c r="K1437" s="16" t="s">
        <v>30</v>
      </c>
      <c r="L1437" s="16" t="s">
        <v>11</v>
      </c>
      <c r="M1437" s="16">
        <v>2</v>
      </c>
      <c r="N1437" s="16" t="s">
        <v>12</v>
      </c>
      <c r="O1437" s="17" t="s">
        <v>34</v>
      </c>
      <c r="R1437" t="str">
        <f t="shared" si="133"/>
        <v>Budaors Challenger CupLast 16Szabolcs IlyesAdam Bako</v>
      </c>
      <c r="V1437">
        <f t="shared" si="134"/>
        <v>0</v>
      </c>
      <c r="X1437">
        <f t="shared" si="135"/>
        <v>0</v>
      </c>
      <c r="Y1437">
        <f t="shared" si="132"/>
        <v>0</v>
      </c>
      <c r="AA1437">
        <f t="shared" si="136"/>
        <v>0</v>
      </c>
      <c r="AB1437">
        <f t="shared" si="137"/>
        <v>1</v>
      </c>
    </row>
    <row r="1438" spans="1:28" x14ac:dyDescent="0.35">
      <c r="A1438" s="15">
        <v>44310</v>
      </c>
      <c r="B1438" s="16" t="s">
        <v>18</v>
      </c>
      <c r="C1438" s="16" t="s">
        <v>114</v>
      </c>
      <c r="D1438" s="16" t="s">
        <v>5</v>
      </c>
      <c r="E1438" s="16" t="s">
        <v>57</v>
      </c>
      <c r="F1438" s="16" t="s">
        <v>4</v>
      </c>
      <c r="G1438" s="16" t="s">
        <v>53</v>
      </c>
      <c r="H1438" s="16">
        <v>3</v>
      </c>
      <c r="I1438" s="16">
        <v>58</v>
      </c>
      <c r="J1438" s="16" t="s">
        <v>90</v>
      </c>
      <c r="K1438" s="16" t="s">
        <v>30</v>
      </c>
      <c r="L1438" s="16" t="s">
        <v>12</v>
      </c>
      <c r="M1438" s="16">
        <v>1</v>
      </c>
      <c r="N1438" s="16" t="s">
        <v>12</v>
      </c>
      <c r="O1438" s="17" t="s">
        <v>35</v>
      </c>
      <c r="R1438" t="str">
        <f t="shared" si="133"/>
        <v>Budaors Challenger CupLast 16Szabolcs IlyesAdam Bako</v>
      </c>
      <c r="V1438">
        <f t="shared" si="134"/>
        <v>1</v>
      </c>
      <c r="X1438">
        <f t="shared" si="135"/>
        <v>1</v>
      </c>
      <c r="Y1438">
        <f t="shared" si="132"/>
        <v>0</v>
      </c>
      <c r="AA1438">
        <f t="shared" si="136"/>
        <v>0</v>
      </c>
      <c r="AB1438">
        <f t="shared" si="137"/>
        <v>0</v>
      </c>
    </row>
    <row r="1439" spans="1:28" x14ac:dyDescent="0.35">
      <c r="A1439" s="15">
        <v>44310</v>
      </c>
      <c r="B1439" s="16" t="s">
        <v>18</v>
      </c>
      <c r="C1439" s="16" t="s">
        <v>114</v>
      </c>
      <c r="D1439" s="16" t="s">
        <v>5</v>
      </c>
      <c r="E1439" s="16" t="s">
        <v>57</v>
      </c>
      <c r="F1439" s="16" t="s">
        <v>4</v>
      </c>
      <c r="G1439" s="16" t="s">
        <v>53</v>
      </c>
      <c r="H1439" s="16">
        <v>3</v>
      </c>
      <c r="I1439" s="16">
        <v>59</v>
      </c>
      <c r="J1439" s="16" t="s">
        <v>90</v>
      </c>
      <c r="K1439" s="16" t="s">
        <v>30</v>
      </c>
      <c r="L1439" s="16" t="s">
        <v>12</v>
      </c>
      <c r="M1439" s="16">
        <v>1</v>
      </c>
      <c r="N1439" s="16" t="s">
        <v>40</v>
      </c>
      <c r="O1439" s="17" t="s">
        <v>40</v>
      </c>
      <c r="R1439" t="str">
        <f t="shared" si="133"/>
        <v>Budaors Challenger CupLast 16Szabolcs IlyesAdam Bako</v>
      </c>
      <c r="V1439">
        <f t="shared" si="134"/>
        <v>0</v>
      </c>
      <c r="X1439">
        <f t="shared" si="135"/>
        <v>0</v>
      </c>
      <c r="Y1439">
        <f t="shared" si="132"/>
        <v>0</v>
      </c>
      <c r="AA1439">
        <f t="shared" si="136"/>
        <v>0</v>
      </c>
      <c r="AB1439">
        <f t="shared" si="137"/>
        <v>0</v>
      </c>
    </row>
    <row r="1440" spans="1:28" x14ac:dyDescent="0.35">
      <c r="A1440" s="15">
        <v>44310</v>
      </c>
      <c r="B1440" s="16" t="s">
        <v>18</v>
      </c>
      <c r="C1440" s="16" t="s">
        <v>114</v>
      </c>
      <c r="D1440" s="16" t="s">
        <v>5</v>
      </c>
      <c r="E1440" s="16" t="s">
        <v>57</v>
      </c>
      <c r="F1440" s="16" t="s">
        <v>4</v>
      </c>
      <c r="G1440" s="16" t="s">
        <v>53</v>
      </c>
      <c r="H1440" s="16">
        <v>3</v>
      </c>
      <c r="I1440" s="16">
        <v>60</v>
      </c>
      <c r="J1440" s="16" t="s">
        <v>90</v>
      </c>
      <c r="K1440" s="16" t="s">
        <v>30</v>
      </c>
      <c r="L1440" s="16" t="s">
        <v>12</v>
      </c>
      <c r="M1440" s="16">
        <v>1</v>
      </c>
      <c r="N1440" s="16" t="s">
        <v>12</v>
      </c>
      <c r="O1440" s="17" t="s">
        <v>34</v>
      </c>
      <c r="R1440" t="str">
        <f t="shared" si="133"/>
        <v>Budaors Challenger CupLast 16Szabolcs IlyesAdam Bako</v>
      </c>
      <c r="V1440">
        <f t="shared" si="134"/>
        <v>1</v>
      </c>
      <c r="X1440">
        <f t="shared" si="135"/>
        <v>1</v>
      </c>
      <c r="Y1440">
        <f t="shared" si="132"/>
        <v>0</v>
      </c>
      <c r="AA1440">
        <f t="shared" si="136"/>
        <v>0</v>
      </c>
      <c r="AB1440">
        <f t="shared" si="137"/>
        <v>0</v>
      </c>
    </row>
    <row r="1441" spans="1:28" x14ac:dyDescent="0.35">
      <c r="A1441" s="15">
        <v>44310</v>
      </c>
      <c r="B1441" s="16" t="s">
        <v>18</v>
      </c>
      <c r="C1441" s="16" t="s">
        <v>114</v>
      </c>
      <c r="D1441" s="16" t="s">
        <v>5</v>
      </c>
      <c r="E1441" s="16" t="s">
        <v>57</v>
      </c>
      <c r="F1441" s="16" t="s">
        <v>4</v>
      </c>
      <c r="G1441" s="16" t="s">
        <v>53</v>
      </c>
      <c r="H1441" s="16">
        <v>3</v>
      </c>
      <c r="I1441" s="16">
        <v>61</v>
      </c>
      <c r="J1441" s="16" t="s">
        <v>90</v>
      </c>
      <c r="K1441" s="16" t="s">
        <v>30</v>
      </c>
      <c r="L1441" s="16" t="s">
        <v>12</v>
      </c>
      <c r="M1441" s="16">
        <v>1</v>
      </c>
      <c r="N1441" s="16" t="s">
        <v>12</v>
      </c>
      <c r="O1441" s="17" t="s">
        <v>33</v>
      </c>
      <c r="R1441" t="str">
        <f t="shared" si="133"/>
        <v>Budaors Challenger CupLast 16Szabolcs IlyesAdam Bako</v>
      </c>
      <c r="V1441">
        <f t="shared" si="134"/>
        <v>1</v>
      </c>
      <c r="X1441">
        <f t="shared" si="135"/>
        <v>1</v>
      </c>
      <c r="Y1441">
        <f t="shared" si="132"/>
        <v>0</v>
      </c>
      <c r="AA1441">
        <f t="shared" si="136"/>
        <v>0</v>
      </c>
      <c r="AB1441">
        <f t="shared" si="137"/>
        <v>0</v>
      </c>
    </row>
    <row r="1442" spans="1:28" x14ac:dyDescent="0.35">
      <c r="A1442" s="15">
        <v>44310</v>
      </c>
      <c r="B1442" s="16" t="s">
        <v>18</v>
      </c>
      <c r="C1442" s="16" t="s">
        <v>114</v>
      </c>
      <c r="D1442" s="16" t="s">
        <v>5</v>
      </c>
      <c r="E1442" s="16" t="s">
        <v>57</v>
      </c>
      <c r="F1442" s="16" t="s">
        <v>4</v>
      </c>
      <c r="G1442" s="16" t="s">
        <v>53</v>
      </c>
      <c r="H1442" s="16">
        <v>3</v>
      </c>
      <c r="I1442" s="16">
        <v>62</v>
      </c>
      <c r="J1442" s="16" t="s">
        <v>90</v>
      </c>
      <c r="K1442" s="16" t="s">
        <v>30</v>
      </c>
      <c r="L1442" s="16" t="s">
        <v>12</v>
      </c>
      <c r="M1442" s="16">
        <v>1</v>
      </c>
      <c r="N1442" s="16" t="s">
        <v>12</v>
      </c>
      <c r="O1442" s="17" t="s">
        <v>35</v>
      </c>
      <c r="R1442" t="str">
        <f t="shared" si="133"/>
        <v>Budaors Challenger CupLast 16Szabolcs IlyesAdam Bako</v>
      </c>
      <c r="V1442">
        <f t="shared" si="134"/>
        <v>1</v>
      </c>
      <c r="X1442">
        <f t="shared" si="135"/>
        <v>1</v>
      </c>
      <c r="Y1442">
        <f t="shared" si="132"/>
        <v>0</v>
      </c>
      <c r="AA1442">
        <f t="shared" si="136"/>
        <v>0</v>
      </c>
      <c r="AB1442">
        <f t="shared" si="137"/>
        <v>0</v>
      </c>
    </row>
    <row r="1443" spans="1:28" x14ac:dyDescent="0.35">
      <c r="A1443" s="15">
        <v>44310</v>
      </c>
      <c r="B1443" s="16" t="s">
        <v>18</v>
      </c>
      <c r="C1443" s="16" t="s">
        <v>114</v>
      </c>
      <c r="D1443" s="16" t="s">
        <v>5</v>
      </c>
      <c r="E1443" s="16" t="s">
        <v>57</v>
      </c>
      <c r="F1443" s="16" t="s">
        <v>4</v>
      </c>
      <c r="G1443" s="16" t="s">
        <v>53</v>
      </c>
      <c r="H1443" s="16">
        <v>3</v>
      </c>
      <c r="I1443" s="16">
        <v>63</v>
      </c>
      <c r="J1443" s="16" t="s">
        <v>90</v>
      </c>
      <c r="K1443" s="16" t="s">
        <v>30</v>
      </c>
      <c r="L1443" s="16" t="s">
        <v>11</v>
      </c>
      <c r="M1443" s="16">
        <v>1</v>
      </c>
      <c r="N1443" s="16" t="s">
        <v>11</v>
      </c>
      <c r="O1443" s="17" t="s">
        <v>33</v>
      </c>
      <c r="R1443" t="str">
        <f t="shared" si="133"/>
        <v>Budaors Challenger CupLast 16Szabolcs IlyesAdam Bako</v>
      </c>
      <c r="V1443">
        <f t="shared" si="134"/>
        <v>1</v>
      </c>
      <c r="X1443">
        <f t="shared" si="135"/>
        <v>1</v>
      </c>
      <c r="Y1443">
        <f t="shared" si="132"/>
        <v>0</v>
      </c>
      <c r="AA1443">
        <f t="shared" si="136"/>
        <v>0</v>
      </c>
      <c r="AB1443">
        <f t="shared" si="137"/>
        <v>0</v>
      </c>
    </row>
    <row r="1444" spans="1:28" x14ac:dyDescent="0.35">
      <c r="A1444" s="15">
        <v>44310</v>
      </c>
      <c r="B1444" s="16" t="s">
        <v>18</v>
      </c>
      <c r="C1444" s="16" t="s">
        <v>114</v>
      </c>
      <c r="D1444" s="16" t="s">
        <v>5</v>
      </c>
      <c r="E1444" s="16" t="s">
        <v>57</v>
      </c>
      <c r="F1444" s="16" t="s">
        <v>4</v>
      </c>
      <c r="G1444" s="16" t="s">
        <v>53</v>
      </c>
      <c r="H1444" s="16">
        <v>3</v>
      </c>
      <c r="I1444" s="16">
        <v>64</v>
      </c>
      <c r="J1444" s="16" t="s">
        <v>90</v>
      </c>
      <c r="K1444" s="16" t="s">
        <v>30</v>
      </c>
      <c r="L1444" s="16" t="s">
        <v>11</v>
      </c>
      <c r="M1444" s="16">
        <v>2</v>
      </c>
      <c r="N1444" s="16" t="s">
        <v>12</v>
      </c>
      <c r="O1444" s="17" t="s">
        <v>33</v>
      </c>
      <c r="R1444" t="str">
        <f t="shared" si="133"/>
        <v>Budaors Challenger CupLast 16Szabolcs IlyesAdam Bako</v>
      </c>
      <c r="V1444">
        <f t="shared" si="134"/>
        <v>0</v>
      </c>
      <c r="X1444">
        <f t="shared" si="135"/>
        <v>0</v>
      </c>
      <c r="Y1444">
        <f t="shared" si="132"/>
        <v>0</v>
      </c>
      <c r="AA1444">
        <f t="shared" si="136"/>
        <v>0</v>
      </c>
      <c r="AB1444">
        <f t="shared" si="137"/>
        <v>1</v>
      </c>
    </row>
    <row r="1445" spans="1:28" x14ac:dyDescent="0.35">
      <c r="A1445" s="28">
        <v>44310</v>
      </c>
      <c r="B1445" s="18" t="s">
        <v>18</v>
      </c>
      <c r="C1445" s="18" t="s">
        <v>114</v>
      </c>
      <c r="D1445" s="18" t="s">
        <v>5</v>
      </c>
      <c r="E1445" s="18" t="s">
        <v>57</v>
      </c>
      <c r="F1445" s="18" t="s">
        <v>4</v>
      </c>
      <c r="G1445" s="18" t="s">
        <v>53</v>
      </c>
      <c r="H1445" s="18">
        <v>3</v>
      </c>
      <c r="I1445" s="18">
        <v>65</v>
      </c>
      <c r="J1445" s="18" t="s">
        <v>90</v>
      </c>
      <c r="K1445" s="18" t="s">
        <v>30</v>
      </c>
      <c r="L1445" s="18" t="s">
        <v>11</v>
      </c>
      <c r="M1445" s="18">
        <v>2</v>
      </c>
      <c r="N1445" s="18" t="s">
        <v>12</v>
      </c>
      <c r="O1445" s="29" t="s">
        <v>35</v>
      </c>
      <c r="R1445" t="str">
        <f t="shared" si="133"/>
        <v>Budaors Challenger CupLast 16Szabolcs IlyesAdam Bako</v>
      </c>
      <c r="V1445">
        <f t="shared" si="134"/>
        <v>0</v>
      </c>
      <c r="X1445">
        <f t="shared" si="135"/>
        <v>0</v>
      </c>
      <c r="Y1445">
        <f t="shared" si="132"/>
        <v>0</v>
      </c>
      <c r="AA1445">
        <f t="shared" si="136"/>
        <v>0</v>
      </c>
      <c r="AB1445">
        <f t="shared" si="137"/>
        <v>1</v>
      </c>
    </row>
  </sheetData>
  <autoFilter ref="A1:O1" xr:uid="{5E180E39-48EA-4D59-8088-AF430A893705}"/>
  <dataValidations count="24">
    <dataValidation type="list" allowBlank="1" showInputMessage="1" showErrorMessage="1" sqref="M22:M91 M133:M286" xr:uid="{170F455E-0083-4530-A539-0C353174C1CF}">
      <formula1>#REF!</formula1>
    </dataValidation>
    <dataValidation type="list" allowBlank="1" showDropDown="1" showInputMessage="1" showErrorMessage="1" sqref="O22:O91 O133:O286" xr:uid="{DE1280A1-76A0-40B6-953A-E50AF530B7C2}">
      <formula1>$P$1:$P$12</formula1>
    </dataValidation>
    <dataValidation type="list" allowBlank="1" showInputMessage="1" showErrorMessage="1" sqref="F22:F91 F133:F286" xr:uid="{42438E7E-153E-4212-88B5-9CBAAC54B374}">
      <formula1>$U$2:$U$8</formula1>
    </dataValidation>
    <dataValidation type="list" allowBlank="1" showInputMessage="1" showErrorMessage="1" sqref="G22:G91 G133:G286" xr:uid="{84FFD844-D883-4F54-97CB-BB707F583F7B}">
      <formula1>$S$2:$S$7</formula1>
    </dataValidation>
    <dataValidation type="list" allowBlank="1" showInputMessage="1" showErrorMessage="1" sqref="N22:N91 N133:N286" xr:uid="{BADFEF2B-2BD9-4D02-8DB5-65264248F09C}">
      <formula1>$R$2:$R$4</formula1>
    </dataValidation>
    <dataValidation type="list" allowBlank="1" showInputMessage="1" showErrorMessage="1" sqref="L22:L91 L133:L286" xr:uid="{E4393BF2-6186-45D3-B498-6F38A77B921A}">
      <formula1>$R$2:$R$3</formula1>
    </dataValidation>
    <dataValidation type="list" allowBlank="1" showInputMessage="1" showErrorMessage="1" sqref="F2:F3" xr:uid="{B05A3CCA-9369-432D-951F-4C8F26FDB8DE}">
      <formula1>$U$1:$U$5</formula1>
    </dataValidation>
    <dataValidation type="list" allowBlank="1" showInputMessage="1" showErrorMessage="1" sqref="E22:E91 E133:E286" xr:uid="{B1E6D465-00A4-4436-B43E-0DFB2291BC4B}">
      <formula1>$T$2:$T$4</formula1>
    </dataValidation>
    <dataValidation type="whole" allowBlank="1" showInputMessage="1" showErrorMessage="1" sqref="H22:H91 H133:H286 H355:H415 H505:H1445" xr:uid="{37C71FE3-FC6F-4328-8A63-B94E2EF0025B}">
      <formula1>1</formula1>
      <formula2>3</formula2>
    </dataValidation>
    <dataValidation type="list" allowBlank="1" showInputMessage="1" showErrorMessage="1" sqref="D2:D415 D505:D1445" xr:uid="{873B2764-2303-4BE4-988D-BAF2ED2B2FA2}">
      <formula1>$W$2:$W$7</formula1>
    </dataValidation>
    <dataValidation type="list" allowBlank="1" showInputMessage="1" showErrorMessage="1" sqref="F92:F111" xr:uid="{571B1B75-011C-46CE-B7DC-B7824EFBBD69}">
      <formula1>$U$2:$U$7</formula1>
    </dataValidation>
    <dataValidation type="list" allowBlank="1" showInputMessage="1" showErrorMessage="1" sqref="F473:F488" xr:uid="{E2BC18A4-5516-4DE6-8CCC-F2C26724CFED}">
      <formula1>$Z$3:$Z$7</formula1>
    </dataValidation>
    <dataValidation type="list" allowBlank="1" showInputMessage="1" showErrorMessage="1" sqref="F416:F431" xr:uid="{4E56CCF9-1851-40E2-931F-412EFF924E4B}">
      <formula1>$Z$2:$Z$7</formula1>
    </dataValidation>
    <dataValidation type="list" allowBlank="1" showDropDown="1" showInputMessage="1" showErrorMessage="1" sqref="O355:O415 O505:O1148 O1172:O1445" xr:uid="{F408E2A2-80C7-42CF-B907-4EEDAE0FD202}">
      <formula1>$S$1:$S$12</formula1>
    </dataValidation>
    <dataValidation type="list" allowBlank="1" showInputMessage="1" showErrorMessage="1" sqref="E355:E415 E505:E1445" xr:uid="{0697AC36-2CD6-4402-B6CD-3228E59D9DAE}">
      <formula1>$Y$2:$Y$4</formula1>
    </dataValidation>
    <dataValidation type="list" allowBlank="1" showInputMessage="1" showErrorMessage="1" sqref="F355:F415 F505:F1445" xr:uid="{32FF2C5E-D775-4711-A7F4-42E0C452F868}">
      <formula1>$Z$2:$Z$8</formula1>
    </dataValidation>
    <dataValidation type="list" allowBlank="1" showInputMessage="1" showErrorMessage="1" sqref="G355:G415 G505:G1445" xr:uid="{B38A0C41-9CCD-42AF-908B-7DC403197538}">
      <formula1>$X$2:$X$7</formula1>
    </dataValidation>
    <dataValidation type="list" allowBlank="1" showInputMessage="1" showErrorMessage="1" sqref="M355:M415 M505:M1148 M1172:M1445" xr:uid="{1BFDB2F0-1031-4E61-BAFF-C1A9A4E86853}">
      <formula1>$V$2:$V$4</formula1>
    </dataValidation>
    <dataValidation type="list" allowBlank="1" showInputMessage="1" showErrorMessage="1" sqref="L355:L415 L505:L1148 L1172:L1445" xr:uid="{21AF35C6-E4BB-4C8D-B30B-916ECFCB1A5A}">
      <formula1>$U$2:$U$3</formula1>
    </dataValidation>
    <dataValidation type="list" allowBlank="1" showDropDown="1" showInputMessage="1" showErrorMessage="1" sqref="O287:O354" xr:uid="{B6CFFE2E-B76A-40D2-94C7-0D1A27C8A4FB}">
      <formula1>$Q$1:$Q$4</formula1>
    </dataValidation>
    <dataValidation type="list" allowBlank="1" showDropDown="1" showInputMessage="1" showErrorMessage="1" sqref="L287:L354" xr:uid="{689516B9-DE0E-4F73-AC71-C789B52A4689}">
      <formula1>$S$1:$S$2</formula1>
    </dataValidation>
    <dataValidation type="list" operator="equal" allowBlank="1" showDropDown="1" showInputMessage="1" showErrorMessage="1" sqref="M287:M354" xr:uid="{2C57DF6E-F3B9-4E13-BF63-28C47654B38E}">
      <formula1>$T$1:$T$3</formula1>
    </dataValidation>
    <dataValidation type="list" allowBlank="1" showDropDown="1" showInputMessage="1" showErrorMessage="1" sqref="N287:N354" xr:uid="{41C43D1D-6AAE-4C7C-949C-84FC18FC6F44}">
      <formula1>$S$1:$S$3</formula1>
    </dataValidation>
    <dataValidation type="list" allowBlank="1" showInputMessage="1" showErrorMessage="1" sqref="N355:N415 N505:N1148 N1172:N1445" xr:uid="{5CAE3E6D-0CBD-4AE0-B0C9-509587236E49}">
      <formula1>$U$2:$U$4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D0E-95A3-4FB5-8FED-76E77B494297}">
  <dimension ref="A1:AD604"/>
  <sheetViews>
    <sheetView topLeftCell="S2" zoomScaleNormal="100" workbookViewId="0">
      <selection activeCell="Y2" sqref="Y2"/>
    </sheetView>
  </sheetViews>
  <sheetFormatPr defaultRowHeight="14.5" x14ac:dyDescent="0.35"/>
  <cols>
    <col min="1" max="1" width="11.453125" bestFit="1" customWidth="1"/>
    <col min="2" max="2" width="10.36328125" bestFit="1" customWidth="1"/>
    <col min="3" max="3" width="29.453125" customWidth="1"/>
    <col min="7" max="7" width="14.6328125" customWidth="1"/>
    <col min="10" max="10" width="18.6328125" customWidth="1"/>
    <col min="11" max="11" width="16.26953125" customWidth="1"/>
    <col min="12" max="12" width="14.453125" customWidth="1"/>
    <col min="13" max="13" width="13" customWidth="1"/>
    <col min="14" max="14" width="13.54296875" customWidth="1"/>
    <col min="21" max="22" width="79.1796875" bestFit="1" customWidth="1"/>
    <col min="23" max="24" width="16.1796875" bestFit="1" customWidth="1"/>
    <col min="25" max="25" width="41" bestFit="1" customWidth="1"/>
    <col min="26" max="26" width="7.54296875" customWidth="1"/>
    <col min="27" max="27" width="12" customWidth="1"/>
    <col min="28" max="28" width="17.7265625" customWidth="1"/>
  </cols>
  <sheetData>
    <row r="1" spans="1:30" ht="55.5" x14ac:dyDescent="0.35">
      <c r="A1" s="12" t="s">
        <v>0</v>
      </c>
      <c r="B1" s="13" t="s">
        <v>1</v>
      </c>
      <c r="C1" s="13" t="s">
        <v>6</v>
      </c>
      <c r="D1" s="13" t="s">
        <v>2</v>
      </c>
      <c r="E1" s="13" t="s">
        <v>68</v>
      </c>
      <c r="F1" s="13" t="s">
        <v>3</v>
      </c>
      <c r="G1" s="13" t="s">
        <v>27</v>
      </c>
      <c r="H1" s="13" t="s">
        <v>36</v>
      </c>
      <c r="I1" s="13" t="s">
        <v>44</v>
      </c>
      <c r="J1" s="13" t="s">
        <v>9</v>
      </c>
      <c r="K1" s="13" t="s">
        <v>10</v>
      </c>
      <c r="L1" s="13" t="s">
        <v>41</v>
      </c>
      <c r="M1" s="13" t="s">
        <v>38</v>
      </c>
      <c r="N1" s="13" t="s">
        <v>43</v>
      </c>
      <c r="O1" s="14" t="s">
        <v>32</v>
      </c>
      <c r="U1" t="s">
        <v>133</v>
      </c>
      <c r="V1" t="s">
        <v>134</v>
      </c>
      <c r="W1" t="s">
        <v>135</v>
      </c>
      <c r="X1" t="s">
        <v>94</v>
      </c>
      <c r="Y1" t="s">
        <v>136</v>
      </c>
      <c r="Z1" t="s">
        <v>98</v>
      </c>
      <c r="AA1" t="s">
        <v>139</v>
      </c>
      <c r="AB1" t="s">
        <v>140</v>
      </c>
      <c r="AC1" t="s">
        <v>141</v>
      </c>
      <c r="AD1" t="s">
        <v>142</v>
      </c>
    </row>
    <row r="2" spans="1:30" x14ac:dyDescent="0.35">
      <c r="A2" s="15">
        <v>44290</v>
      </c>
      <c r="B2" s="16" t="s">
        <v>76</v>
      </c>
      <c r="C2" s="16" t="s">
        <v>91</v>
      </c>
      <c r="D2" s="16" t="s">
        <v>5</v>
      </c>
      <c r="E2" s="16" t="s">
        <v>58</v>
      </c>
      <c r="F2" s="16" t="s">
        <v>4</v>
      </c>
      <c r="G2" s="16" t="s">
        <v>55</v>
      </c>
      <c r="H2" s="16">
        <v>1</v>
      </c>
      <c r="I2" s="16">
        <v>1</v>
      </c>
      <c r="J2" s="16" t="s">
        <v>80</v>
      </c>
      <c r="K2" s="16" t="s">
        <v>87</v>
      </c>
      <c r="L2" s="16" t="s">
        <v>12</v>
      </c>
      <c r="M2" s="16">
        <v>1</v>
      </c>
      <c r="N2" s="16" t="s">
        <v>12</v>
      </c>
      <c r="O2" s="17" t="s">
        <v>33</v>
      </c>
      <c r="U2" t="str">
        <f>CONCATENATE(C2,G2,J2,K2)</f>
        <v>Cape Verde Challenger CupSemi FinalApor GyorgydeakHugo Rabeux</v>
      </c>
      <c r="V2" t="str" cm="1">
        <f t="array" ref="V2:V12">_xlfn.UNIQUE(U2:U1000)</f>
        <v>Cape Verde Challenger CupSemi FinalApor GyorgydeakHugo Rabeux</v>
      </c>
      <c r="W2" t="str" cm="1">
        <f t="array" ref="W2:W6">_xlfn.UNIQUE(J2:J1500)</f>
        <v>Apor Gyorgydeak</v>
      </c>
      <c r="X2" t="str" cm="1">
        <f t="array" ref="X2:X11">_xlfn.UNIQUE(W2:W43)</f>
        <v>Apor Gyorgydeak</v>
      </c>
      <c r="Y2" t="str" cm="1">
        <f t="array" ref="Y2:Y5">_xlfn.UNIQUE(C2:C500)</f>
        <v>Cape Verde Challenger Cup</v>
      </c>
      <c r="Z2">
        <f>IF(L2=N2,1,0)</f>
        <v>1</v>
      </c>
      <c r="AA2">
        <f>IF(AND(M2=1,L2=N2),1,0)</f>
        <v>1</v>
      </c>
      <c r="AB2">
        <f>IF(AND(M2=1,L2&lt;&gt;N2,N2&lt;&gt;"E"),1,0)</f>
        <v>0</v>
      </c>
      <c r="AC2">
        <f>IF(AND(M2=2,L2=N2),1,0)</f>
        <v>0</v>
      </c>
      <c r="AD2">
        <f>IF(AND(M2=2,L2&lt;&gt;N2,N2&lt;&gt;"E"),1,0)</f>
        <v>0</v>
      </c>
    </row>
    <row r="3" spans="1:30" x14ac:dyDescent="0.35">
      <c r="A3" s="15">
        <v>44290</v>
      </c>
      <c r="B3" s="16" t="s">
        <v>76</v>
      </c>
      <c r="C3" s="16" t="s">
        <v>91</v>
      </c>
      <c r="D3" s="16" t="s">
        <v>5</v>
      </c>
      <c r="E3" s="16" t="s">
        <v>58</v>
      </c>
      <c r="F3" s="16" t="s">
        <v>4</v>
      </c>
      <c r="G3" s="16" t="s">
        <v>55</v>
      </c>
      <c r="H3" s="16">
        <v>1</v>
      </c>
      <c r="I3" s="16">
        <v>2</v>
      </c>
      <c r="J3" s="16" t="s">
        <v>80</v>
      </c>
      <c r="K3" s="16" t="s">
        <v>87</v>
      </c>
      <c r="L3" s="16" t="s">
        <v>12</v>
      </c>
      <c r="M3" s="16">
        <v>1</v>
      </c>
      <c r="N3" s="16" t="s">
        <v>11</v>
      </c>
      <c r="O3" s="17" t="s">
        <v>33</v>
      </c>
      <c r="U3" t="str">
        <f t="shared" ref="U3:U66" si="0">CONCATENATE(C3,G3,J3,K3)</f>
        <v>Cape Verde Challenger CupSemi FinalApor GyorgydeakHugo Rabeux</v>
      </c>
      <c r="V3" t="str">
        <v>National Challenger Series - Round 2 - HungaryBronze MatchCsaba BanyikMartin Csereklye</v>
      </c>
      <c r="W3" t="str">
        <v>Csaba Banyik</v>
      </c>
      <c r="X3" t="str">
        <v>Csaba Banyik</v>
      </c>
      <c r="Y3" t="str">
        <v>National Challenger Series - Round 2 - Hungary</v>
      </c>
      <c r="Z3">
        <f t="shared" ref="Z3:Z66" si="1">IF(L3=N3,1,0)</f>
        <v>0</v>
      </c>
      <c r="AA3">
        <f t="shared" ref="AA3:AA66" si="2">IF(AND(M3=1,L3=N3),1,0)</f>
        <v>0</v>
      </c>
      <c r="AB3">
        <f t="shared" ref="AB3:AB66" si="3">IF(AND(M3=1,L3&lt;&gt;N3,N3&lt;&gt;"E"),1,0)</f>
        <v>1</v>
      </c>
      <c r="AC3">
        <f t="shared" ref="AC3:AC66" si="4">IF(AND(M3=2,L3=N3),1,0)</f>
        <v>0</v>
      </c>
      <c r="AD3">
        <f t="shared" ref="AD3:AD66" si="5">IF(AND(M3=2,L3&lt;&gt;N3,N3&lt;&gt;"E"),1,0)</f>
        <v>0</v>
      </c>
    </row>
    <row r="4" spans="1:30" x14ac:dyDescent="0.35">
      <c r="A4" s="15">
        <v>44290</v>
      </c>
      <c r="B4" s="16" t="s">
        <v>76</v>
      </c>
      <c r="C4" s="16" t="s">
        <v>91</v>
      </c>
      <c r="D4" s="16" t="s">
        <v>5</v>
      </c>
      <c r="E4" s="16" t="s">
        <v>58</v>
      </c>
      <c r="F4" s="16" t="s">
        <v>4</v>
      </c>
      <c r="G4" s="16" t="s">
        <v>55</v>
      </c>
      <c r="H4" s="16">
        <v>1</v>
      </c>
      <c r="I4" s="16">
        <v>3</v>
      </c>
      <c r="J4" s="16" t="s">
        <v>80</v>
      </c>
      <c r="K4" s="16" t="s">
        <v>87</v>
      </c>
      <c r="L4" s="16" t="s">
        <v>12</v>
      </c>
      <c r="M4" s="16">
        <v>1</v>
      </c>
      <c r="N4" s="16" t="s">
        <v>12</v>
      </c>
      <c r="O4" s="17" t="s">
        <v>35</v>
      </c>
      <c r="U4" t="str">
        <f t="shared" si="0"/>
        <v>Cape Verde Challenger CupSemi FinalApor GyorgydeakHugo Rabeux</v>
      </c>
      <c r="V4" t="str">
        <v>Cape Verde Challenger CupFinalApor GyorgydeakJulien Grondin</v>
      </c>
      <c r="W4" t="str">
        <v>Adrian Duszak</v>
      </c>
      <c r="X4" t="str">
        <v>Adrian Duszak</v>
      </c>
      <c r="Y4" t="str">
        <v>Racalmas Challenger Cup</v>
      </c>
      <c r="Z4">
        <f t="shared" si="1"/>
        <v>1</v>
      </c>
      <c r="AA4">
        <f t="shared" si="2"/>
        <v>1</v>
      </c>
      <c r="AB4">
        <f t="shared" si="3"/>
        <v>0</v>
      </c>
      <c r="AC4">
        <f t="shared" si="4"/>
        <v>0</v>
      </c>
      <c r="AD4">
        <f t="shared" si="5"/>
        <v>0</v>
      </c>
    </row>
    <row r="5" spans="1:30" x14ac:dyDescent="0.35">
      <c r="A5" s="15">
        <v>44290</v>
      </c>
      <c r="B5" s="16" t="s">
        <v>76</v>
      </c>
      <c r="C5" s="16" t="s">
        <v>91</v>
      </c>
      <c r="D5" s="16" t="s">
        <v>5</v>
      </c>
      <c r="E5" s="16" t="s">
        <v>58</v>
      </c>
      <c r="F5" s="16" t="s">
        <v>4</v>
      </c>
      <c r="G5" s="16" t="s">
        <v>55</v>
      </c>
      <c r="H5" s="16">
        <v>1</v>
      </c>
      <c r="I5" s="16">
        <v>4</v>
      </c>
      <c r="J5" s="16" t="s">
        <v>80</v>
      </c>
      <c r="K5" s="16" t="s">
        <v>87</v>
      </c>
      <c r="L5" s="16" t="s">
        <v>12</v>
      </c>
      <c r="M5" s="16">
        <v>2</v>
      </c>
      <c r="N5" s="16" t="s">
        <v>11</v>
      </c>
      <c r="O5" s="17" t="s">
        <v>33</v>
      </c>
      <c r="U5" t="str">
        <f t="shared" si="0"/>
        <v>Cape Verde Challenger CupSemi FinalApor GyorgydeakHugo Rabeux</v>
      </c>
      <c r="V5" t="str">
        <v>Racalmas Challenger CupFinalCsaba BanyikAdam Blazsovics</v>
      </c>
      <c r="W5" t="str">
        <v>Martin Csereklye</v>
      </c>
      <c r="X5" t="str">
        <v>Martin Csereklye</v>
      </c>
      <c r="Y5" t="str">
        <v>Budaors Challenger Cup</v>
      </c>
      <c r="Z5">
        <f t="shared" si="1"/>
        <v>0</v>
      </c>
      <c r="AA5">
        <f t="shared" si="2"/>
        <v>0</v>
      </c>
      <c r="AB5">
        <f t="shared" si="3"/>
        <v>0</v>
      </c>
      <c r="AC5">
        <f t="shared" si="4"/>
        <v>0</v>
      </c>
      <c r="AD5">
        <f t="shared" si="5"/>
        <v>1</v>
      </c>
    </row>
    <row r="6" spans="1:30" x14ac:dyDescent="0.35">
      <c r="A6" s="15">
        <v>44290</v>
      </c>
      <c r="B6" s="16" t="s">
        <v>76</v>
      </c>
      <c r="C6" s="16" t="s">
        <v>91</v>
      </c>
      <c r="D6" s="16" t="s">
        <v>5</v>
      </c>
      <c r="E6" s="16" t="s">
        <v>58</v>
      </c>
      <c r="F6" s="16" t="s">
        <v>4</v>
      </c>
      <c r="G6" s="16" t="s">
        <v>55</v>
      </c>
      <c r="H6" s="16">
        <v>1</v>
      </c>
      <c r="I6" s="16">
        <v>5</v>
      </c>
      <c r="J6" s="16" t="s">
        <v>80</v>
      </c>
      <c r="K6" s="16" t="s">
        <v>87</v>
      </c>
      <c r="L6" s="16" t="s">
        <v>11</v>
      </c>
      <c r="M6" s="16">
        <v>2</v>
      </c>
      <c r="N6" s="16" t="s">
        <v>12</v>
      </c>
      <c r="O6" s="17" t="s">
        <v>33</v>
      </c>
      <c r="U6" t="str">
        <f t="shared" si="0"/>
        <v>Cape Verde Challenger CupSemi FinalApor GyorgydeakHugo Rabeux</v>
      </c>
      <c r="V6" t="str">
        <v>Budaors Challenger CupSemi FinalAdrian DuszakMartin Csereklye</v>
      </c>
      <c r="W6">
        <v>0</v>
      </c>
      <c r="X6">
        <v>0</v>
      </c>
      <c r="Z6">
        <f t="shared" si="1"/>
        <v>0</v>
      </c>
      <c r="AA6">
        <f t="shared" si="2"/>
        <v>0</v>
      </c>
      <c r="AB6">
        <f t="shared" si="3"/>
        <v>0</v>
      </c>
      <c r="AC6">
        <f t="shared" si="4"/>
        <v>0</v>
      </c>
      <c r="AD6">
        <f t="shared" si="5"/>
        <v>1</v>
      </c>
    </row>
    <row r="7" spans="1:30" x14ac:dyDescent="0.35">
      <c r="A7" s="15">
        <v>44290</v>
      </c>
      <c r="B7" s="16" t="s">
        <v>76</v>
      </c>
      <c r="C7" s="16" t="s">
        <v>91</v>
      </c>
      <c r="D7" s="16" t="s">
        <v>5</v>
      </c>
      <c r="E7" s="16" t="s">
        <v>58</v>
      </c>
      <c r="F7" s="16" t="s">
        <v>4</v>
      </c>
      <c r="G7" s="16" t="s">
        <v>55</v>
      </c>
      <c r="H7" s="16">
        <v>1</v>
      </c>
      <c r="I7" s="16">
        <v>6</v>
      </c>
      <c r="J7" s="16" t="s">
        <v>80</v>
      </c>
      <c r="K7" s="16" t="s">
        <v>87</v>
      </c>
      <c r="L7" s="16" t="s">
        <v>11</v>
      </c>
      <c r="M7" s="16">
        <v>1</v>
      </c>
      <c r="N7" s="16" t="s">
        <v>11</v>
      </c>
      <c r="O7" s="17" t="s">
        <v>35</v>
      </c>
      <c r="U7" t="str">
        <f t="shared" si="0"/>
        <v>Cape Verde Challenger CupSemi FinalApor GyorgydeakHugo Rabeux</v>
      </c>
      <c r="V7" t="str">
        <v>Budaors Challenger CupBronze MatchCsaba BanyikAdrian Duszak</v>
      </c>
      <c r="X7">
        <v>0</v>
      </c>
      <c r="Z7">
        <f t="shared" si="1"/>
        <v>1</v>
      </c>
      <c r="AA7">
        <f t="shared" si="2"/>
        <v>1</v>
      </c>
      <c r="AB7">
        <f t="shared" si="3"/>
        <v>0</v>
      </c>
      <c r="AC7">
        <f t="shared" si="4"/>
        <v>0</v>
      </c>
      <c r="AD7">
        <f t="shared" si="5"/>
        <v>0</v>
      </c>
    </row>
    <row r="8" spans="1:30" x14ac:dyDescent="0.35">
      <c r="A8" s="15">
        <v>44290</v>
      </c>
      <c r="B8" s="16" t="s">
        <v>76</v>
      </c>
      <c r="C8" s="16" t="s">
        <v>91</v>
      </c>
      <c r="D8" s="16" t="s">
        <v>5</v>
      </c>
      <c r="E8" s="16" t="s">
        <v>58</v>
      </c>
      <c r="F8" s="16" t="s">
        <v>4</v>
      </c>
      <c r="G8" s="16" t="s">
        <v>55</v>
      </c>
      <c r="H8" s="16">
        <v>1</v>
      </c>
      <c r="I8" s="16">
        <v>7</v>
      </c>
      <c r="J8" s="16" t="s">
        <v>80</v>
      </c>
      <c r="K8" s="16" t="s">
        <v>87</v>
      </c>
      <c r="L8" s="16" t="s">
        <v>11</v>
      </c>
      <c r="M8" s="16">
        <v>1</v>
      </c>
      <c r="N8" s="16" t="s">
        <v>11</v>
      </c>
      <c r="O8" s="17" t="s">
        <v>34</v>
      </c>
      <c r="U8" t="str">
        <f t="shared" si="0"/>
        <v>Cape Verde Challenger CupSemi FinalApor GyorgydeakHugo Rabeux</v>
      </c>
      <c r="V8" t="str">
        <v>Budaors Challenger CupSemi FinalCsaba BanyikAdam Blazsovics</v>
      </c>
      <c r="X8" t="str">
        <v>Hugo Rabeux</v>
      </c>
      <c r="Z8">
        <f t="shared" si="1"/>
        <v>1</v>
      </c>
      <c r="AA8">
        <f t="shared" si="2"/>
        <v>1</v>
      </c>
      <c r="AB8">
        <f t="shared" si="3"/>
        <v>0</v>
      </c>
      <c r="AC8">
        <f t="shared" si="4"/>
        <v>0</v>
      </c>
      <c r="AD8">
        <f t="shared" si="5"/>
        <v>0</v>
      </c>
    </row>
    <row r="9" spans="1:30" x14ac:dyDescent="0.35">
      <c r="A9" s="15">
        <v>44290</v>
      </c>
      <c r="B9" s="16" t="s">
        <v>76</v>
      </c>
      <c r="C9" s="16" t="s">
        <v>91</v>
      </c>
      <c r="D9" s="16" t="s">
        <v>5</v>
      </c>
      <c r="E9" s="16" t="s">
        <v>58</v>
      </c>
      <c r="F9" s="16" t="s">
        <v>4</v>
      </c>
      <c r="G9" s="16" t="s">
        <v>55</v>
      </c>
      <c r="H9" s="16">
        <v>1</v>
      </c>
      <c r="I9" s="16">
        <v>8</v>
      </c>
      <c r="J9" s="16" t="s">
        <v>80</v>
      </c>
      <c r="K9" s="16" t="s">
        <v>87</v>
      </c>
      <c r="L9" s="16" t="s">
        <v>11</v>
      </c>
      <c r="M9" s="16">
        <v>2</v>
      </c>
      <c r="N9" s="16" t="s">
        <v>11</v>
      </c>
      <c r="O9" s="17" t="s">
        <v>33</v>
      </c>
      <c r="U9" t="str">
        <f t="shared" si="0"/>
        <v>Cape Verde Challenger CupSemi FinalApor GyorgydeakHugo Rabeux</v>
      </c>
      <c r="V9" t="str">
        <v>Budaors Challenger CupFinalMartin CsereklyeAdam Blazsovics</v>
      </c>
      <c r="X9" t="str">
        <v>Julien Grondin</v>
      </c>
      <c r="Z9">
        <f t="shared" si="1"/>
        <v>1</v>
      </c>
      <c r="AA9">
        <f t="shared" si="2"/>
        <v>0</v>
      </c>
      <c r="AB9">
        <f t="shared" si="3"/>
        <v>0</v>
      </c>
      <c r="AC9">
        <f t="shared" si="4"/>
        <v>1</v>
      </c>
      <c r="AD9">
        <f t="shared" si="5"/>
        <v>0</v>
      </c>
    </row>
    <row r="10" spans="1:30" x14ac:dyDescent="0.35">
      <c r="A10" s="15">
        <v>44290</v>
      </c>
      <c r="B10" s="16" t="s">
        <v>76</v>
      </c>
      <c r="C10" s="16" t="s">
        <v>91</v>
      </c>
      <c r="D10" s="16" t="s">
        <v>5</v>
      </c>
      <c r="E10" s="16" t="s">
        <v>58</v>
      </c>
      <c r="F10" s="16" t="s">
        <v>4</v>
      </c>
      <c r="G10" s="16" t="s">
        <v>55</v>
      </c>
      <c r="H10" s="16">
        <v>1</v>
      </c>
      <c r="I10" s="16">
        <v>9</v>
      </c>
      <c r="J10" s="16" t="s">
        <v>80</v>
      </c>
      <c r="K10" s="16" t="s">
        <v>87</v>
      </c>
      <c r="L10" s="16" t="s">
        <v>12</v>
      </c>
      <c r="M10" s="16">
        <v>1</v>
      </c>
      <c r="N10" s="16" t="s">
        <v>11</v>
      </c>
      <c r="O10" s="17" t="s">
        <v>35</v>
      </c>
      <c r="U10" t="str">
        <f t="shared" si="0"/>
        <v>Cape Verde Challenger CupSemi FinalApor GyorgydeakHugo Rabeux</v>
      </c>
      <c r="V10" t="str">
        <v>Racalmas Challenger CupQuarter FinalMartin CsereklyeApor Gyorgydeak</v>
      </c>
      <c r="X10" t="str">
        <v>Adam Blazsovics</v>
      </c>
      <c r="Z10">
        <f t="shared" si="1"/>
        <v>0</v>
      </c>
      <c r="AA10">
        <f t="shared" si="2"/>
        <v>0</v>
      </c>
      <c r="AB10">
        <f t="shared" si="3"/>
        <v>1</v>
      </c>
      <c r="AC10">
        <f t="shared" si="4"/>
        <v>0</v>
      </c>
      <c r="AD10">
        <f t="shared" si="5"/>
        <v>0</v>
      </c>
    </row>
    <row r="11" spans="1:30" x14ac:dyDescent="0.35">
      <c r="A11" s="15">
        <v>44290</v>
      </c>
      <c r="B11" s="16" t="s">
        <v>76</v>
      </c>
      <c r="C11" s="16" t="s">
        <v>91</v>
      </c>
      <c r="D11" s="16" t="s">
        <v>5</v>
      </c>
      <c r="E11" s="16" t="s">
        <v>58</v>
      </c>
      <c r="F11" s="16" t="s">
        <v>4</v>
      </c>
      <c r="G11" s="16" t="s">
        <v>55</v>
      </c>
      <c r="H11" s="16">
        <v>1</v>
      </c>
      <c r="I11" s="16">
        <v>10</v>
      </c>
      <c r="J11" s="16" t="s">
        <v>80</v>
      </c>
      <c r="K11" s="16" t="s">
        <v>87</v>
      </c>
      <c r="L11" s="16" t="s">
        <v>12</v>
      </c>
      <c r="M11" s="16">
        <v>1</v>
      </c>
      <c r="N11" s="16" t="s">
        <v>12</v>
      </c>
      <c r="O11" s="17" t="s">
        <v>34</v>
      </c>
      <c r="U11" t="str">
        <f t="shared" si="0"/>
        <v>Cape Verde Challenger CupSemi FinalApor GyorgydeakHugo Rabeux</v>
      </c>
      <c r="V11" t="str">
        <v>Budaors Challenger CupQuarter FinalAdrian DuszakAdam Bako</v>
      </c>
      <c r="X11" t="str">
        <v>Adam Bako</v>
      </c>
      <c r="Z11">
        <f t="shared" si="1"/>
        <v>1</v>
      </c>
      <c r="AA11">
        <f t="shared" si="2"/>
        <v>1</v>
      </c>
      <c r="AB11">
        <f t="shared" si="3"/>
        <v>0</v>
      </c>
      <c r="AC11">
        <f t="shared" si="4"/>
        <v>0</v>
      </c>
      <c r="AD11">
        <f t="shared" si="5"/>
        <v>0</v>
      </c>
    </row>
    <row r="12" spans="1:30" x14ac:dyDescent="0.35">
      <c r="A12" s="15">
        <v>44290</v>
      </c>
      <c r="B12" s="16" t="s">
        <v>76</v>
      </c>
      <c r="C12" s="16" t="s">
        <v>91</v>
      </c>
      <c r="D12" s="16" t="s">
        <v>5</v>
      </c>
      <c r="E12" s="16" t="s">
        <v>58</v>
      </c>
      <c r="F12" s="16" t="s">
        <v>4</v>
      </c>
      <c r="G12" s="16" t="s">
        <v>55</v>
      </c>
      <c r="H12" s="16">
        <v>1</v>
      </c>
      <c r="I12" s="16">
        <v>11</v>
      </c>
      <c r="J12" s="16" t="s">
        <v>80</v>
      </c>
      <c r="K12" s="16" t="s">
        <v>87</v>
      </c>
      <c r="L12" s="16" t="s">
        <v>12</v>
      </c>
      <c r="M12" s="16">
        <v>1</v>
      </c>
      <c r="N12" s="16" t="s">
        <v>12</v>
      </c>
      <c r="O12" s="17" t="s">
        <v>33</v>
      </c>
      <c r="U12" t="str">
        <f t="shared" si="0"/>
        <v>Cape Verde Challenger CupSemi FinalApor GyorgydeakHugo Rabeux</v>
      </c>
      <c r="V12">
        <v>0</v>
      </c>
      <c r="Z12">
        <f t="shared" si="1"/>
        <v>1</v>
      </c>
      <c r="AA12">
        <f t="shared" si="2"/>
        <v>1</v>
      </c>
      <c r="AB12">
        <f t="shared" si="3"/>
        <v>0</v>
      </c>
      <c r="AC12">
        <f t="shared" si="4"/>
        <v>0</v>
      </c>
      <c r="AD12">
        <f t="shared" si="5"/>
        <v>0</v>
      </c>
    </row>
    <row r="13" spans="1:30" x14ac:dyDescent="0.35">
      <c r="A13" s="15">
        <v>44290</v>
      </c>
      <c r="B13" s="16" t="s">
        <v>76</v>
      </c>
      <c r="C13" s="16" t="s">
        <v>91</v>
      </c>
      <c r="D13" s="16" t="s">
        <v>5</v>
      </c>
      <c r="E13" s="16" t="s">
        <v>58</v>
      </c>
      <c r="F13" s="16" t="s">
        <v>4</v>
      </c>
      <c r="G13" s="16" t="s">
        <v>55</v>
      </c>
      <c r="H13" s="16">
        <v>1</v>
      </c>
      <c r="I13" s="16">
        <v>12</v>
      </c>
      <c r="J13" s="16" t="s">
        <v>80</v>
      </c>
      <c r="K13" s="16" t="s">
        <v>87</v>
      </c>
      <c r="L13" s="16" t="s">
        <v>12</v>
      </c>
      <c r="M13" s="16">
        <v>1</v>
      </c>
      <c r="N13" s="16" t="s">
        <v>11</v>
      </c>
      <c r="O13" s="17" t="s">
        <v>33</v>
      </c>
      <c r="U13" t="str">
        <f t="shared" si="0"/>
        <v>Cape Verde Challenger CupSemi FinalApor GyorgydeakHugo Rabeux</v>
      </c>
      <c r="Z13">
        <f t="shared" si="1"/>
        <v>0</v>
      </c>
      <c r="AA13">
        <f>IF(AND(M13=1,L13=N13),1,0)</f>
        <v>0</v>
      </c>
      <c r="AB13">
        <f t="shared" si="3"/>
        <v>1</v>
      </c>
      <c r="AC13">
        <f t="shared" si="4"/>
        <v>0</v>
      </c>
      <c r="AD13">
        <f t="shared" si="5"/>
        <v>0</v>
      </c>
    </row>
    <row r="14" spans="1:30" x14ac:dyDescent="0.35">
      <c r="A14" s="15">
        <v>44290</v>
      </c>
      <c r="B14" s="16" t="s">
        <v>76</v>
      </c>
      <c r="C14" s="16" t="s">
        <v>91</v>
      </c>
      <c r="D14" s="16" t="s">
        <v>5</v>
      </c>
      <c r="E14" s="16" t="s">
        <v>58</v>
      </c>
      <c r="F14" s="16" t="s">
        <v>4</v>
      </c>
      <c r="G14" s="16" t="s">
        <v>55</v>
      </c>
      <c r="H14" s="16">
        <v>1</v>
      </c>
      <c r="I14" s="16">
        <v>13</v>
      </c>
      <c r="J14" s="16" t="s">
        <v>80</v>
      </c>
      <c r="K14" s="16" t="s">
        <v>87</v>
      </c>
      <c r="L14" s="16" t="s">
        <v>11</v>
      </c>
      <c r="M14" s="16">
        <v>2</v>
      </c>
      <c r="N14" s="16" t="s">
        <v>11</v>
      </c>
      <c r="O14" s="17" t="s">
        <v>34</v>
      </c>
      <c r="U14" t="str">
        <f t="shared" si="0"/>
        <v>Cape Verde Challenger CupSemi FinalApor GyorgydeakHugo Rabeux</v>
      </c>
      <c r="Z14">
        <f t="shared" si="1"/>
        <v>1</v>
      </c>
      <c r="AA14">
        <f t="shared" si="2"/>
        <v>0</v>
      </c>
      <c r="AB14">
        <f t="shared" si="3"/>
        <v>0</v>
      </c>
      <c r="AC14">
        <f t="shared" si="4"/>
        <v>1</v>
      </c>
      <c r="AD14">
        <f t="shared" si="5"/>
        <v>0</v>
      </c>
    </row>
    <row r="15" spans="1:30" x14ac:dyDescent="0.35">
      <c r="A15" s="15">
        <v>44290</v>
      </c>
      <c r="B15" s="16" t="s">
        <v>76</v>
      </c>
      <c r="C15" s="16" t="s">
        <v>91</v>
      </c>
      <c r="D15" s="16" t="s">
        <v>5</v>
      </c>
      <c r="E15" s="16" t="s">
        <v>58</v>
      </c>
      <c r="F15" s="16" t="s">
        <v>4</v>
      </c>
      <c r="G15" s="16" t="s">
        <v>55</v>
      </c>
      <c r="H15" s="16">
        <v>1</v>
      </c>
      <c r="I15" s="16">
        <v>14</v>
      </c>
      <c r="J15" s="16" t="s">
        <v>80</v>
      </c>
      <c r="K15" s="16" t="s">
        <v>87</v>
      </c>
      <c r="L15" s="16" t="s">
        <v>11</v>
      </c>
      <c r="M15" s="16">
        <v>1</v>
      </c>
      <c r="N15" s="16" t="s">
        <v>11</v>
      </c>
      <c r="O15" s="17" t="s">
        <v>33</v>
      </c>
      <c r="U15" t="str">
        <f t="shared" si="0"/>
        <v>Cape Verde Challenger CupSemi FinalApor GyorgydeakHugo Rabeux</v>
      </c>
      <c r="Z15">
        <f t="shared" si="1"/>
        <v>1</v>
      </c>
      <c r="AA15">
        <f t="shared" si="2"/>
        <v>1</v>
      </c>
      <c r="AB15">
        <f t="shared" si="3"/>
        <v>0</v>
      </c>
      <c r="AC15">
        <f t="shared" si="4"/>
        <v>0</v>
      </c>
      <c r="AD15">
        <f t="shared" si="5"/>
        <v>0</v>
      </c>
    </row>
    <row r="16" spans="1:30" x14ac:dyDescent="0.35">
      <c r="A16" s="15">
        <v>44290</v>
      </c>
      <c r="B16" s="16" t="s">
        <v>76</v>
      </c>
      <c r="C16" s="16" t="s">
        <v>91</v>
      </c>
      <c r="D16" s="16" t="s">
        <v>5</v>
      </c>
      <c r="E16" s="16" t="s">
        <v>58</v>
      </c>
      <c r="F16" s="16" t="s">
        <v>4</v>
      </c>
      <c r="G16" s="16" t="s">
        <v>55</v>
      </c>
      <c r="H16" s="16">
        <v>1</v>
      </c>
      <c r="I16" s="16">
        <v>15</v>
      </c>
      <c r="J16" s="16" t="s">
        <v>80</v>
      </c>
      <c r="K16" s="16" t="s">
        <v>87</v>
      </c>
      <c r="L16" s="16" t="s">
        <v>11</v>
      </c>
      <c r="M16" s="16">
        <v>2</v>
      </c>
      <c r="N16" s="16" t="s">
        <v>11</v>
      </c>
      <c r="O16" s="17" t="s">
        <v>34</v>
      </c>
      <c r="U16" t="str">
        <f t="shared" si="0"/>
        <v>Cape Verde Challenger CupSemi FinalApor GyorgydeakHugo Rabeux</v>
      </c>
      <c r="Z16">
        <f t="shared" si="1"/>
        <v>1</v>
      </c>
      <c r="AA16">
        <f t="shared" si="2"/>
        <v>0</v>
      </c>
      <c r="AB16">
        <f t="shared" si="3"/>
        <v>0</v>
      </c>
      <c r="AC16">
        <f t="shared" si="4"/>
        <v>1</v>
      </c>
      <c r="AD16">
        <f t="shared" si="5"/>
        <v>0</v>
      </c>
    </row>
    <row r="17" spans="1:30" x14ac:dyDescent="0.35">
      <c r="A17" s="15">
        <v>44290</v>
      </c>
      <c r="B17" s="16" t="s">
        <v>76</v>
      </c>
      <c r="C17" s="16" t="s">
        <v>91</v>
      </c>
      <c r="D17" s="16" t="s">
        <v>5</v>
      </c>
      <c r="E17" s="16" t="s">
        <v>58</v>
      </c>
      <c r="F17" s="16" t="s">
        <v>4</v>
      </c>
      <c r="G17" s="16" t="s">
        <v>55</v>
      </c>
      <c r="H17" s="16">
        <v>1</v>
      </c>
      <c r="I17" s="16">
        <v>16</v>
      </c>
      <c r="J17" s="16" t="s">
        <v>80</v>
      </c>
      <c r="K17" s="16" t="s">
        <v>87</v>
      </c>
      <c r="L17" s="16" t="s">
        <v>11</v>
      </c>
      <c r="M17" s="16">
        <v>1</v>
      </c>
      <c r="N17" s="16" t="s">
        <v>11</v>
      </c>
      <c r="O17" s="17" t="s">
        <v>34</v>
      </c>
      <c r="U17" t="str">
        <f t="shared" si="0"/>
        <v>Cape Verde Challenger CupSemi FinalApor GyorgydeakHugo Rabeux</v>
      </c>
      <c r="W17" t="str" cm="1">
        <f t="array" ref="W17:W24">_xlfn.UNIQUE(K2:K1500)</f>
        <v>Hugo Rabeux</v>
      </c>
      <c r="Z17">
        <f t="shared" si="1"/>
        <v>1</v>
      </c>
      <c r="AA17">
        <f t="shared" si="2"/>
        <v>1</v>
      </c>
      <c r="AB17">
        <f t="shared" si="3"/>
        <v>0</v>
      </c>
      <c r="AC17">
        <f t="shared" si="4"/>
        <v>0</v>
      </c>
      <c r="AD17">
        <f t="shared" si="5"/>
        <v>0</v>
      </c>
    </row>
    <row r="18" spans="1:30" x14ac:dyDescent="0.35">
      <c r="A18" s="15">
        <v>44290</v>
      </c>
      <c r="B18" s="16" t="s">
        <v>76</v>
      </c>
      <c r="C18" s="16" t="s">
        <v>91</v>
      </c>
      <c r="D18" s="16" t="s">
        <v>5</v>
      </c>
      <c r="E18" s="16" t="s">
        <v>58</v>
      </c>
      <c r="F18" s="16" t="s">
        <v>4</v>
      </c>
      <c r="G18" s="16" t="s">
        <v>55</v>
      </c>
      <c r="H18" s="16">
        <v>1</v>
      </c>
      <c r="I18" s="16">
        <v>17</v>
      </c>
      <c r="J18" s="16" t="s">
        <v>80</v>
      </c>
      <c r="K18" s="16" t="s">
        <v>87</v>
      </c>
      <c r="L18" s="16" t="s">
        <v>12</v>
      </c>
      <c r="M18" s="16">
        <v>1</v>
      </c>
      <c r="N18" s="16" t="s">
        <v>11</v>
      </c>
      <c r="O18" s="17" t="s">
        <v>34</v>
      </c>
      <c r="U18" t="str">
        <f t="shared" si="0"/>
        <v>Cape Verde Challenger CupSemi FinalApor GyorgydeakHugo Rabeux</v>
      </c>
      <c r="W18" t="str">
        <v>Martin Csereklye</v>
      </c>
      <c r="Z18">
        <f t="shared" si="1"/>
        <v>0</v>
      </c>
      <c r="AA18">
        <f t="shared" si="2"/>
        <v>0</v>
      </c>
      <c r="AB18">
        <f t="shared" si="3"/>
        <v>1</v>
      </c>
      <c r="AC18">
        <f t="shared" si="4"/>
        <v>0</v>
      </c>
      <c r="AD18">
        <f t="shared" si="5"/>
        <v>0</v>
      </c>
    </row>
    <row r="19" spans="1:30" x14ac:dyDescent="0.35">
      <c r="A19" s="15">
        <v>44290</v>
      </c>
      <c r="B19" s="16" t="s">
        <v>76</v>
      </c>
      <c r="C19" s="16" t="s">
        <v>91</v>
      </c>
      <c r="D19" s="16" t="s">
        <v>5</v>
      </c>
      <c r="E19" s="16" t="s">
        <v>58</v>
      </c>
      <c r="F19" s="16" t="s">
        <v>4</v>
      </c>
      <c r="G19" s="16" t="s">
        <v>55</v>
      </c>
      <c r="H19" s="16">
        <v>2</v>
      </c>
      <c r="I19" s="16">
        <v>1</v>
      </c>
      <c r="J19" s="16" t="s">
        <v>80</v>
      </c>
      <c r="K19" s="16" t="s">
        <v>87</v>
      </c>
      <c r="L19" s="16" t="s">
        <v>11</v>
      </c>
      <c r="M19" s="16">
        <v>1</v>
      </c>
      <c r="N19" s="16" t="s">
        <v>11</v>
      </c>
      <c r="O19" s="17" t="s">
        <v>33</v>
      </c>
      <c r="U19" t="str">
        <f t="shared" si="0"/>
        <v>Cape Verde Challenger CupSemi FinalApor GyorgydeakHugo Rabeux</v>
      </c>
      <c r="W19" t="str">
        <v>Julien Grondin</v>
      </c>
      <c r="Z19">
        <f t="shared" si="1"/>
        <v>1</v>
      </c>
      <c r="AA19">
        <f t="shared" si="2"/>
        <v>1</v>
      </c>
      <c r="AB19">
        <f t="shared" si="3"/>
        <v>0</v>
      </c>
      <c r="AC19">
        <f t="shared" si="4"/>
        <v>0</v>
      </c>
      <c r="AD19">
        <f t="shared" si="5"/>
        <v>0</v>
      </c>
    </row>
    <row r="20" spans="1:30" x14ac:dyDescent="0.35">
      <c r="A20" s="15">
        <v>44290</v>
      </c>
      <c r="B20" s="16" t="s">
        <v>76</v>
      </c>
      <c r="C20" s="16" t="s">
        <v>91</v>
      </c>
      <c r="D20" s="16" t="s">
        <v>5</v>
      </c>
      <c r="E20" s="16" t="s">
        <v>58</v>
      </c>
      <c r="F20" s="16" t="s">
        <v>4</v>
      </c>
      <c r="G20" s="16" t="s">
        <v>55</v>
      </c>
      <c r="H20" s="16">
        <v>2</v>
      </c>
      <c r="I20" s="16">
        <v>2</v>
      </c>
      <c r="J20" s="16" t="s">
        <v>80</v>
      </c>
      <c r="K20" s="16" t="s">
        <v>87</v>
      </c>
      <c r="L20" s="16" t="s">
        <v>11</v>
      </c>
      <c r="M20" s="16">
        <v>2</v>
      </c>
      <c r="N20" s="16" t="s">
        <v>11</v>
      </c>
      <c r="O20" s="17" t="s">
        <v>33</v>
      </c>
      <c r="U20" t="str">
        <f t="shared" si="0"/>
        <v>Cape Verde Challenger CupSemi FinalApor GyorgydeakHugo Rabeux</v>
      </c>
      <c r="W20" t="str">
        <v>Adam Blazsovics</v>
      </c>
      <c r="Z20">
        <f t="shared" si="1"/>
        <v>1</v>
      </c>
      <c r="AA20">
        <f t="shared" si="2"/>
        <v>0</v>
      </c>
      <c r="AB20">
        <f t="shared" si="3"/>
        <v>0</v>
      </c>
      <c r="AC20">
        <f t="shared" si="4"/>
        <v>1</v>
      </c>
      <c r="AD20">
        <f t="shared" si="5"/>
        <v>0</v>
      </c>
    </row>
    <row r="21" spans="1:30" x14ac:dyDescent="0.35">
      <c r="A21" s="15">
        <v>44290</v>
      </c>
      <c r="B21" s="16" t="s">
        <v>76</v>
      </c>
      <c r="C21" s="16" t="s">
        <v>91</v>
      </c>
      <c r="D21" s="16" t="s">
        <v>5</v>
      </c>
      <c r="E21" s="16" t="s">
        <v>58</v>
      </c>
      <c r="F21" s="16" t="s">
        <v>4</v>
      </c>
      <c r="G21" s="16" t="s">
        <v>55</v>
      </c>
      <c r="H21" s="16">
        <v>2</v>
      </c>
      <c r="I21" s="16">
        <v>3</v>
      </c>
      <c r="J21" s="16" t="s">
        <v>80</v>
      </c>
      <c r="K21" s="16" t="s">
        <v>87</v>
      </c>
      <c r="L21" s="16" t="s">
        <v>11</v>
      </c>
      <c r="M21" s="16">
        <v>1</v>
      </c>
      <c r="N21" s="16" t="s">
        <v>12</v>
      </c>
      <c r="O21" s="17" t="s">
        <v>34</v>
      </c>
      <c r="U21" t="str">
        <f t="shared" si="0"/>
        <v>Cape Verde Challenger CupSemi FinalApor GyorgydeakHugo Rabeux</v>
      </c>
      <c r="W21" t="str">
        <v>Adrian Duszak</v>
      </c>
      <c r="Z21">
        <f t="shared" si="1"/>
        <v>0</v>
      </c>
      <c r="AA21">
        <f t="shared" si="2"/>
        <v>0</v>
      </c>
      <c r="AB21">
        <f t="shared" si="3"/>
        <v>1</v>
      </c>
      <c r="AC21">
        <f t="shared" si="4"/>
        <v>0</v>
      </c>
      <c r="AD21">
        <f t="shared" si="5"/>
        <v>0</v>
      </c>
    </row>
    <row r="22" spans="1:30" x14ac:dyDescent="0.35">
      <c r="A22" s="15">
        <v>44290</v>
      </c>
      <c r="B22" s="16" t="s">
        <v>76</v>
      </c>
      <c r="C22" s="16" t="s">
        <v>91</v>
      </c>
      <c r="D22" s="16" t="s">
        <v>5</v>
      </c>
      <c r="E22" s="16" t="s">
        <v>58</v>
      </c>
      <c r="F22" s="16" t="s">
        <v>4</v>
      </c>
      <c r="G22" s="16" t="s">
        <v>55</v>
      </c>
      <c r="H22" s="16">
        <v>2</v>
      </c>
      <c r="I22" s="16">
        <v>4</v>
      </c>
      <c r="J22" s="16" t="s">
        <v>80</v>
      </c>
      <c r="K22" s="16" t="s">
        <v>87</v>
      </c>
      <c r="L22" s="16" t="s">
        <v>11</v>
      </c>
      <c r="M22" s="16">
        <v>1</v>
      </c>
      <c r="N22" s="16" t="s">
        <v>11</v>
      </c>
      <c r="O22" s="17" t="s">
        <v>33</v>
      </c>
      <c r="U22" t="str">
        <f t="shared" si="0"/>
        <v>Cape Verde Challenger CupSemi FinalApor GyorgydeakHugo Rabeux</v>
      </c>
      <c r="W22" t="str">
        <v>Apor Gyorgydeak</v>
      </c>
      <c r="Z22">
        <f t="shared" si="1"/>
        <v>1</v>
      </c>
      <c r="AA22">
        <f t="shared" si="2"/>
        <v>1</v>
      </c>
      <c r="AB22">
        <f t="shared" si="3"/>
        <v>0</v>
      </c>
      <c r="AC22">
        <f t="shared" si="4"/>
        <v>0</v>
      </c>
      <c r="AD22">
        <f t="shared" si="5"/>
        <v>0</v>
      </c>
    </row>
    <row r="23" spans="1:30" x14ac:dyDescent="0.35">
      <c r="A23" s="15">
        <v>44290</v>
      </c>
      <c r="B23" s="16" t="s">
        <v>76</v>
      </c>
      <c r="C23" s="16" t="s">
        <v>91</v>
      </c>
      <c r="D23" s="16" t="s">
        <v>5</v>
      </c>
      <c r="E23" s="16" t="s">
        <v>58</v>
      </c>
      <c r="F23" s="16" t="s">
        <v>4</v>
      </c>
      <c r="G23" s="16" t="s">
        <v>55</v>
      </c>
      <c r="H23" s="16">
        <v>2</v>
      </c>
      <c r="I23" s="16">
        <v>5</v>
      </c>
      <c r="J23" s="16" t="s">
        <v>80</v>
      </c>
      <c r="K23" s="16" t="s">
        <v>87</v>
      </c>
      <c r="L23" s="16" t="s">
        <v>12</v>
      </c>
      <c r="M23" s="16">
        <v>1</v>
      </c>
      <c r="N23" s="16" t="s">
        <v>12</v>
      </c>
      <c r="O23" s="17" t="s">
        <v>35</v>
      </c>
      <c r="U23" t="str">
        <f t="shared" si="0"/>
        <v>Cape Verde Challenger CupSemi FinalApor GyorgydeakHugo Rabeux</v>
      </c>
      <c r="W23" t="str">
        <v>Adam Bako</v>
      </c>
      <c r="Z23">
        <f t="shared" si="1"/>
        <v>1</v>
      </c>
      <c r="AA23">
        <f t="shared" si="2"/>
        <v>1</v>
      </c>
      <c r="AB23">
        <f t="shared" si="3"/>
        <v>0</v>
      </c>
      <c r="AC23">
        <f t="shared" si="4"/>
        <v>0</v>
      </c>
      <c r="AD23">
        <f t="shared" si="5"/>
        <v>0</v>
      </c>
    </row>
    <row r="24" spans="1:30" x14ac:dyDescent="0.35">
      <c r="A24" s="15">
        <v>44290</v>
      </c>
      <c r="B24" s="16" t="s">
        <v>76</v>
      </c>
      <c r="C24" s="16" t="s">
        <v>91</v>
      </c>
      <c r="D24" s="16" t="s">
        <v>5</v>
      </c>
      <c r="E24" s="16" t="s">
        <v>58</v>
      </c>
      <c r="F24" s="16" t="s">
        <v>4</v>
      </c>
      <c r="G24" s="16" t="s">
        <v>55</v>
      </c>
      <c r="H24" s="16">
        <v>2</v>
      </c>
      <c r="I24" s="16">
        <v>6</v>
      </c>
      <c r="J24" s="16" t="s">
        <v>80</v>
      </c>
      <c r="K24" s="16" t="s">
        <v>87</v>
      </c>
      <c r="L24" s="16" t="s">
        <v>12</v>
      </c>
      <c r="M24" s="16">
        <v>1</v>
      </c>
      <c r="N24" s="16" t="s">
        <v>11</v>
      </c>
      <c r="O24" s="17" t="s">
        <v>34</v>
      </c>
      <c r="U24" t="str">
        <f t="shared" si="0"/>
        <v>Cape Verde Challenger CupSemi FinalApor GyorgydeakHugo Rabeux</v>
      </c>
      <c r="W24">
        <v>0</v>
      </c>
      <c r="Z24">
        <f t="shared" si="1"/>
        <v>0</v>
      </c>
      <c r="AA24">
        <f t="shared" si="2"/>
        <v>0</v>
      </c>
      <c r="AB24">
        <f t="shared" si="3"/>
        <v>1</v>
      </c>
      <c r="AC24">
        <f t="shared" si="4"/>
        <v>0</v>
      </c>
      <c r="AD24">
        <f t="shared" si="5"/>
        <v>0</v>
      </c>
    </row>
    <row r="25" spans="1:30" x14ac:dyDescent="0.35">
      <c r="A25" s="15">
        <v>44290</v>
      </c>
      <c r="B25" s="16" t="s">
        <v>76</v>
      </c>
      <c r="C25" s="16" t="s">
        <v>91</v>
      </c>
      <c r="D25" s="16" t="s">
        <v>5</v>
      </c>
      <c r="E25" s="16" t="s">
        <v>58</v>
      </c>
      <c r="F25" s="16" t="s">
        <v>4</v>
      </c>
      <c r="G25" s="16" t="s">
        <v>55</v>
      </c>
      <c r="H25" s="16">
        <v>2</v>
      </c>
      <c r="I25" s="16">
        <v>7</v>
      </c>
      <c r="J25" s="16" t="s">
        <v>80</v>
      </c>
      <c r="K25" s="16" t="s">
        <v>87</v>
      </c>
      <c r="L25" s="16" t="s">
        <v>12</v>
      </c>
      <c r="M25" s="16">
        <v>1</v>
      </c>
      <c r="N25" s="16" t="s">
        <v>12</v>
      </c>
      <c r="O25" s="17" t="s">
        <v>33</v>
      </c>
      <c r="U25" t="str">
        <f t="shared" si="0"/>
        <v>Cape Verde Challenger CupSemi FinalApor GyorgydeakHugo Rabeux</v>
      </c>
      <c r="Z25">
        <f t="shared" si="1"/>
        <v>1</v>
      </c>
      <c r="AA25">
        <f t="shared" si="2"/>
        <v>1</v>
      </c>
      <c r="AB25">
        <f t="shared" si="3"/>
        <v>0</v>
      </c>
      <c r="AC25">
        <f t="shared" si="4"/>
        <v>0</v>
      </c>
      <c r="AD25">
        <f t="shared" si="5"/>
        <v>0</v>
      </c>
    </row>
    <row r="26" spans="1:30" x14ac:dyDescent="0.35">
      <c r="A26" s="15">
        <v>44290</v>
      </c>
      <c r="B26" s="16" t="s">
        <v>76</v>
      </c>
      <c r="C26" s="16" t="s">
        <v>91</v>
      </c>
      <c r="D26" s="16" t="s">
        <v>5</v>
      </c>
      <c r="E26" s="16" t="s">
        <v>58</v>
      </c>
      <c r="F26" s="16" t="s">
        <v>4</v>
      </c>
      <c r="G26" s="16" t="s">
        <v>55</v>
      </c>
      <c r="H26" s="16">
        <v>2</v>
      </c>
      <c r="I26" s="16">
        <v>8</v>
      </c>
      <c r="J26" s="16" t="s">
        <v>80</v>
      </c>
      <c r="K26" s="16" t="s">
        <v>87</v>
      </c>
      <c r="L26" s="16" t="s">
        <v>12</v>
      </c>
      <c r="M26" s="16">
        <v>1</v>
      </c>
      <c r="N26" s="16" t="s">
        <v>40</v>
      </c>
      <c r="O26" s="17" t="s">
        <v>40</v>
      </c>
      <c r="U26" t="str">
        <f t="shared" si="0"/>
        <v>Cape Verde Challenger CupSemi FinalApor GyorgydeakHugo Rabeux</v>
      </c>
      <c r="Z26">
        <f t="shared" si="1"/>
        <v>0</v>
      </c>
      <c r="AA26">
        <f t="shared" si="2"/>
        <v>0</v>
      </c>
      <c r="AB26">
        <f t="shared" si="3"/>
        <v>0</v>
      </c>
      <c r="AC26">
        <f t="shared" si="4"/>
        <v>0</v>
      </c>
      <c r="AD26">
        <f t="shared" si="5"/>
        <v>0</v>
      </c>
    </row>
    <row r="27" spans="1:30" x14ac:dyDescent="0.35">
      <c r="A27" s="15">
        <v>44290</v>
      </c>
      <c r="B27" s="16" t="s">
        <v>76</v>
      </c>
      <c r="C27" s="16" t="s">
        <v>91</v>
      </c>
      <c r="D27" s="16" t="s">
        <v>5</v>
      </c>
      <c r="E27" s="16" t="s">
        <v>58</v>
      </c>
      <c r="F27" s="16" t="s">
        <v>4</v>
      </c>
      <c r="G27" s="16" t="s">
        <v>55</v>
      </c>
      <c r="H27" s="16">
        <v>2</v>
      </c>
      <c r="I27" s="16">
        <v>9</v>
      </c>
      <c r="J27" s="16" t="s">
        <v>80</v>
      </c>
      <c r="K27" s="16" t="s">
        <v>87</v>
      </c>
      <c r="L27" s="16" t="s">
        <v>12</v>
      </c>
      <c r="M27" s="16">
        <v>2</v>
      </c>
      <c r="N27" s="16" t="s">
        <v>12</v>
      </c>
      <c r="O27" s="17" t="s">
        <v>34</v>
      </c>
      <c r="U27" t="str">
        <f t="shared" si="0"/>
        <v>Cape Verde Challenger CupSemi FinalApor GyorgydeakHugo Rabeux</v>
      </c>
      <c r="Z27">
        <f t="shared" si="1"/>
        <v>1</v>
      </c>
      <c r="AA27">
        <f t="shared" si="2"/>
        <v>0</v>
      </c>
      <c r="AB27">
        <f t="shared" si="3"/>
        <v>0</v>
      </c>
      <c r="AC27">
        <f t="shared" si="4"/>
        <v>1</v>
      </c>
      <c r="AD27">
        <f t="shared" si="5"/>
        <v>0</v>
      </c>
    </row>
    <row r="28" spans="1:30" x14ac:dyDescent="0.35">
      <c r="A28" s="15">
        <v>44290</v>
      </c>
      <c r="B28" s="16" t="s">
        <v>76</v>
      </c>
      <c r="C28" s="16" t="s">
        <v>91</v>
      </c>
      <c r="D28" s="16" t="s">
        <v>5</v>
      </c>
      <c r="E28" s="16" t="s">
        <v>58</v>
      </c>
      <c r="F28" s="16" t="s">
        <v>4</v>
      </c>
      <c r="G28" s="16" t="s">
        <v>55</v>
      </c>
      <c r="H28" s="16">
        <v>2</v>
      </c>
      <c r="I28" s="16">
        <v>10</v>
      </c>
      <c r="J28" s="16" t="s">
        <v>80</v>
      </c>
      <c r="K28" s="16" t="s">
        <v>87</v>
      </c>
      <c r="L28" s="16" t="s">
        <v>11</v>
      </c>
      <c r="M28" s="16">
        <v>2</v>
      </c>
      <c r="N28" s="16" t="s">
        <v>12</v>
      </c>
      <c r="O28" s="17" t="s">
        <v>33</v>
      </c>
      <c r="U28" t="str">
        <f t="shared" si="0"/>
        <v>Cape Verde Challenger CupSemi FinalApor GyorgydeakHugo Rabeux</v>
      </c>
      <c r="Z28">
        <f t="shared" si="1"/>
        <v>0</v>
      </c>
      <c r="AA28">
        <f t="shared" si="2"/>
        <v>0</v>
      </c>
      <c r="AB28">
        <f t="shared" si="3"/>
        <v>0</v>
      </c>
      <c r="AC28">
        <f t="shared" si="4"/>
        <v>0</v>
      </c>
      <c r="AD28">
        <f t="shared" si="5"/>
        <v>1</v>
      </c>
    </row>
    <row r="29" spans="1:30" x14ac:dyDescent="0.35">
      <c r="A29" s="15">
        <v>44290</v>
      </c>
      <c r="B29" s="16" t="s">
        <v>76</v>
      </c>
      <c r="C29" s="16" t="s">
        <v>91</v>
      </c>
      <c r="D29" s="16" t="s">
        <v>5</v>
      </c>
      <c r="E29" s="16" t="s">
        <v>58</v>
      </c>
      <c r="F29" s="16" t="s">
        <v>4</v>
      </c>
      <c r="G29" s="16" t="s">
        <v>55</v>
      </c>
      <c r="H29" s="16">
        <v>2</v>
      </c>
      <c r="I29" s="16">
        <v>11</v>
      </c>
      <c r="J29" s="16" t="s">
        <v>80</v>
      </c>
      <c r="K29" s="16" t="s">
        <v>87</v>
      </c>
      <c r="L29" s="16" t="s">
        <v>11</v>
      </c>
      <c r="M29" s="16">
        <v>2</v>
      </c>
      <c r="N29" s="16" t="s">
        <v>11</v>
      </c>
      <c r="O29" s="17" t="s">
        <v>34</v>
      </c>
      <c r="U29" t="str">
        <f t="shared" si="0"/>
        <v>Cape Verde Challenger CupSemi FinalApor GyorgydeakHugo Rabeux</v>
      </c>
      <c r="Z29">
        <f t="shared" si="1"/>
        <v>1</v>
      </c>
      <c r="AA29">
        <f t="shared" si="2"/>
        <v>0</v>
      </c>
      <c r="AB29">
        <f t="shared" si="3"/>
        <v>0</v>
      </c>
      <c r="AC29">
        <f t="shared" si="4"/>
        <v>1</v>
      </c>
      <c r="AD29">
        <f t="shared" si="5"/>
        <v>0</v>
      </c>
    </row>
    <row r="30" spans="1:30" x14ac:dyDescent="0.35">
      <c r="A30" s="15">
        <v>44290</v>
      </c>
      <c r="B30" s="16" t="s">
        <v>76</v>
      </c>
      <c r="C30" s="16" t="s">
        <v>91</v>
      </c>
      <c r="D30" s="16" t="s">
        <v>5</v>
      </c>
      <c r="E30" s="16" t="s">
        <v>58</v>
      </c>
      <c r="F30" s="16" t="s">
        <v>4</v>
      </c>
      <c r="G30" s="16" t="s">
        <v>55</v>
      </c>
      <c r="H30" s="16">
        <v>2</v>
      </c>
      <c r="I30" s="16">
        <v>12</v>
      </c>
      <c r="J30" s="16" t="s">
        <v>80</v>
      </c>
      <c r="K30" s="16" t="s">
        <v>87</v>
      </c>
      <c r="L30" s="16" t="s">
        <v>11</v>
      </c>
      <c r="M30" s="16">
        <v>1</v>
      </c>
      <c r="N30" s="16" t="s">
        <v>40</v>
      </c>
      <c r="O30" s="17" t="s">
        <v>40</v>
      </c>
      <c r="U30" t="str">
        <f t="shared" si="0"/>
        <v>Cape Verde Challenger CupSemi FinalApor GyorgydeakHugo Rabeux</v>
      </c>
      <c r="Z30">
        <f t="shared" si="1"/>
        <v>0</v>
      </c>
      <c r="AA30">
        <f t="shared" si="2"/>
        <v>0</v>
      </c>
      <c r="AB30">
        <f t="shared" si="3"/>
        <v>0</v>
      </c>
      <c r="AC30">
        <f t="shared" si="4"/>
        <v>0</v>
      </c>
      <c r="AD30">
        <f t="shared" si="5"/>
        <v>0</v>
      </c>
    </row>
    <row r="31" spans="1:30" x14ac:dyDescent="0.35">
      <c r="A31" s="15">
        <v>44290</v>
      </c>
      <c r="B31" s="16" t="s">
        <v>76</v>
      </c>
      <c r="C31" s="16" t="s">
        <v>91</v>
      </c>
      <c r="D31" s="16" t="s">
        <v>5</v>
      </c>
      <c r="E31" s="16" t="s">
        <v>58</v>
      </c>
      <c r="F31" s="16" t="s">
        <v>4</v>
      </c>
      <c r="G31" s="16" t="s">
        <v>55</v>
      </c>
      <c r="H31" s="16">
        <v>2</v>
      </c>
      <c r="I31" s="16">
        <v>13</v>
      </c>
      <c r="J31" s="16" t="s">
        <v>80</v>
      </c>
      <c r="K31" s="16" t="s">
        <v>87</v>
      </c>
      <c r="L31" s="16" t="s">
        <v>11</v>
      </c>
      <c r="M31" s="16">
        <v>1</v>
      </c>
      <c r="N31" s="16" t="s">
        <v>11</v>
      </c>
      <c r="O31" s="17" t="s">
        <v>34</v>
      </c>
      <c r="U31" t="str">
        <f t="shared" si="0"/>
        <v>Cape Verde Challenger CupSemi FinalApor GyorgydeakHugo Rabeux</v>
      </c>
      <c r="Z31">
        <f t="shared" si="1"/>
        <v>1</v>
      </c>
      <c r="AA31">
        <f t="shared" si="2"/>
        <v>1</v>
      </c>
      <c r="AB31">
        <f t="shared" si="3"/>
        <v>0</v>
      </c>
      <c r="AC31">
        <f t="shared" si="4"/>
        <v>0</v>
      </c>
      <c r="AD31">
        <f t="shared" si="5"/>
        <v>0</v>
      </c>
    </row>
    <row r="32" spans="1:30" x14ac:dyDescent="0.35">
      <c r="A32" s="15">
        <v>44290</v>
      </c>
      <c r="B32" s="16" t="s">
        <v>76</v>
      </c>
      <c r="C32" s="16" t="s">
        <v>91</v>
      </c>
      <c r="D32" s="16" t="s">
        <v>5</v>
      </c>
      <c r="E32" s="16" t="s">
        <v>58</v>
      </c>
      <c r="F32" s="16" t="s">
        <v>4</v>
      </c>
      <c r="G32" s="16" t="s">
        <v>55</v>
      </c>
      <c r="H32" s="16">
        <v>2</v>
      </c>
      <c r="I32" s="16">
        <v>14</v>
      </c>
      <c r="J32" s="16" t="s">
        <v>80</v>
      </c>
      <c r="K32" s="16" t="s">
        <v>87</v>
      </c>
      <c r="L32" s="16" t="s">
        <v>11</v>
      </c>
      <c r="M32" s="16">
        <v>1</v>
      </c>
      <c r="N32" s="16" t="s">
        <v>12</v>
      </c>
      <c r="O32" s="17" t="s">
        <v>35</v>
      </c>
      <c r="U32" t="str">
        <f t="shared" si="0"/>
        <v>Cape Verde Challenger CupSemi FinalApor GyorgydeakHugo Rabeux</v>
      </c>
      <c r="Z32">
        <f t="shared" si="1"/>
        <v>0</v>
      </c>
      <c r="AA32">
        <f t="shared" si="2"/>
        <v>0</v>
      </c>
      <c r="AB32">
        <f t="shared" si="3"/>
        <v>1</v>
      </c>
      <c r="AC32">
        <f t="shared" si="4"/>
        <v>0</v>
      </c>
      <c r="AD32">
        <f t="shared" si="5"/>
        <v>0</v>
      </c>
    </row>
    <row r="33" spans="1:30" x14ac:dyDescent="0.35">
      <c r="A33" s="15">
        <v>44290</v>
      </c>
      <c r="B33" s="16" t="s">
        <v>76</v>
      </c>
      <c r="C33" s="16" t="s">
        <v>91</v>
      </c>
      <c r="D33" s="16" t="s">
        <v>5</v>
      </c>
      <c r="E33" s="16" t="s">
        <v>58</v>
      </c>
      <c r="F33" s="16" t="s">
        <v>4</v>
      </c>
      <c r="G33" s="16" t="s">
        <v>55</v>
      </c>
      <c r="H33" s="16">
        <v>2</v>
      </c>
      <c r="I33" s="16">
        <v>15</v>
      </c>
      <c r="J33" s="16" t="s">
        <v>80</v>
      </c>
      <c r="K33" s="16" t="s">
        <v>87</v>
      </c>
      <c r="L33" s="16" t="s">
        <v>12</v>
      </c>
      <c r="M33" s="16">
        <v>1</v>
      </c>
      <c r="N33" s="16" t="s">
        <v>12</v>
      </c>
      <c r="O33" s="17" t="s">
        <v>35</v>
      </c>
      <c r="U33" t="str">
        <f t="shared" si="0"/>
        <v>Cape Verde Challenger CupSemi FinalApor GyorgydeakHugo Rabeux</v>
      </c>
      <c r="Z33">
        <f t="shared" si="1"/>
        <v>1</v>
      </c>
      <c r="AA33">
        <f t="shared" si="2"/>
        <v>1</v>
      </c>
      <c r="AB33">
        <f t="shared" si="3"/>
        <v>0</v>
      </c>
      <c r="AC33">
        <f t="shared" si="4"/>
        <v>0</v>
      </c>
      <c r="AD33">
        <f t="shared" si="5"/>
        <v>0</v>
      </c>
    </row>
    <row r="34" spans="1:30" x14ac:dyDescent="0.35">
      <c r="A34" s="15">
        <v>44290</v>
      </c>
      <c r="B34" s="16" t="s">
        <v>76</v>
      </c>
      <c r="C34" s="16" t="s">
        <v>91</v>
      </c>
      <c r="D34" s="16" t="s">
        <v>5</v>
      </c>
      <c r="E34" s="16" t="s">
        <v>58</v>
      </c>
      <c r="F34" s="16" t="s">
        <v>4</v>
      </c>
      <c r="G34" s="16" t="s">
        <v>55</v>
      </c>
      <c r="H34" s="16">
        <v>2</v>
      </c>
      <c r="I34" s="16">
        <v>16</v>
      </c>
      <c r="J34" s="16" t="s">
        <v>80</v>
      </c>
      <c r="K34" s="16" t="s">
        <v>87</v>
      </c>
      <c r="L34" s="16" t="s">
        <v>12</v>
      </c>
      <c r="M34" s="16">
        <v>1</v>
      </c>
      <c r="N34" s="16" t="s">
        <v>12</v>
      </c>
      <c r="O34" s="17" t="s">
        <v>34</v>
      </c>
      <c r="U34" t="str">
        <f t="shared" si="0"/>
        <v>Cape Verde Challenger CupSemi FinalApor GyorgydeakHugo Rabeux</v>
      </c>
      <c r="Z34">
        <f t="shared" si="1"/>
        <v>1</v>
      </c>
      <c r="AA34">
        <f t="shared" si="2"/>
        <v>1</v>
      </c>
      <c r="AB34">
        <f t="shared" si="3"/>
        <v>0</v>
      </c>
      <c r="AC34">
        <f t="shared" si="4"/>
        <v>0</v>
      </c>
      <c r="AD34">
        <f t="shared" si="5"/>
        <v>0</v>
      </c>
    </row>
    <row r="35" spans="1:30" x14ac:dyDescent="0.35">
      <c r="A35" s="15">
        <v>44290</v>
      </c>
      <c r="B35" s="16" t="s">
        <v>76</v>
      </c>
      <c r="C35" s="16" t="s">
        <v>91</v>
      </c>
      <c r="D35" s="16" t="s">
        <v>5</v>
      </c>
      <c r="E35" s="16" t="s">
        <v>58</v>
      </c>
      <c r="F35" s="16" t="s">
        <v>4</v>
      </c>
      <c r="G35" s="16" t="s">
        <v>55</v>
      </c>
      <c r="H35" s="16">
        <v>2</v>
      </c>
      <c r="I35" s="16">
        <v>17</v>
      </c>
      <c r="J35" s="16" t="s">
        <v>80</v>
      </c>
      <c r="K35" s="16" t="s">
        <v>87</v>
      </c>
      <c r="L35" s="16" t="s">
        <v>12</v>
      </c>
      <c r="M35" s="16">
        <v>2</v>
      </c>
      <c r="N35" s="16" t="s">
        <v>11</v>
      </c>
      <c r="O35" s="17" t="s">
        <v>34</v>
      </c>
      <c r="U35" t="str">
        <f t="shared" si="0"/>
        <v>Cape Verde Challenger CupSemi FinalApor GyorgydeakHugo Rabeux</v>
      </c>
      <c r="Z35">
        <f t="shared" si="1"/>
        <v>0</v>
      </c>
      <c r="AA35">
        <f t="shared" si="2"/>
        <v>0</v>
      </c>
      <c r="AB35">
        <f t="shared" si="3"/>
        <v>0</v>
      </c>
      <c r="AC35">
        <f t="shared" si="4"/>
        <v>0</v>
      </c>
      <c r="AD35">
        <f t="shared" si="5"/>
        <v>1</v>
      </c>
    </row>
    <row r="36" spans="1:30" x14ac:dyDescent="0.35">
      <c r="A36" s="15">
        <v>44290</v>
      </c>
      <c r="B36" s="16" t="s">
        <v>76</v>
      </c>
      <c r="C36" s="16" t="s">
        <v>91</v>
      </c>
      <c r="D36" s="16" t="s">
        <v>5</v>
      </c>
      <c r="E36" s="16" t="s">
        <v>58</v>
      </c>
      <c r="F36" s="16" t="s">
        <v>4</v>
      </c>
      <c r="G36" s="16" t="s">
        <v>55</v>
      </c>
      <c r="H36" s="16">
        <v>2</v>
      </c>
      <c r="I36" s="16">
        <v>18</v>
      </c>
      <c r="J36" s="16" t="s">
        <v>80</v>
      </c>
      <c r="K36" s="16" t="s">
        <v>87</v>
      </c>
      <c r="L36" s="16" t="s">
        <v>12</v>
      </c>
      <c r="M36" s="16">
        <v>2</v>
      </c>
      <c r="N36" s="16" t="s">
        <v>11</v>
      </c>
      <c r="O36" s="17" t="s">
        <v>35</v>
      </c>
      <c r="U36" t="str">
        <f t="shared" si="0"/>
        <v>Cape Verde Challenger CupSemi FinalApor GyorgydeakHugo Rabeux</v>
      </c>
      <c r="Z36">
        <f t="shared" si="1"/>
        <v>0</v>
      </c>
      <c r="AA36">
        <f t="shared" si="2"/>
        <v>0</v>
      </c>
      <c r="AB36">
        <f t="shared" si="3"/>
        <v>0</v>
      </c>
      <c r="AC36">
        <f t="shared" si="4"/>
        <v>0</v>
      </c>
      <c r="AD36">
        <f t="shared" si="5"/>
        <v>1</v>
      </c>
    </row>
    <row r="37" spans="1:30" x14ac:dyDescent="0.35">
      <c r="A37" s="15">
        <v>44290</v>
      </c>
      <c r="B37" s="16" t="s">
        <v>76</v>
      </c>
      <c r="C37" s="16" t="s">
        <v>91</v>
      </c>
      <c r="D37" s="16" t="s">
        <v>5</v>
      </c>
      <c r="E37" s="16" t="s">
        <v>58</v>
      </c>
      <c r="F37" s="16" t="s">
        <v>4</v>
      </c>
      <c r="G37" s="16" t="s">
        <v>55</v>
      </c>
      <c r="H37" s="16">
        <v>2</v>
      </c>
      <c r="I37" s="16">
        <v>19</v>
      </c>
      <c r="J37" s="16" t="s">
        <v>80</v>
      </c>
      <c r="K37" s="16" t="s">
        <v>87</v>
      </c>
      <c r="L37" s="16" t="s">
        <v>11</v>
      </c>
      <c r="M37" s="16">
        <v>1</v>
      </c>
      <c r="N37" s="16" t="s">
        <v>11</v>
      </c>
      <c r="O37" s="17" t="s">
        <v>33</v>
      </c>
      <c r="U37" t="str">
        <f t="shared" si="0"/>
        <v>Cape Verde Challenger CupSemi FinalApor GyorgydeakHugo Rabeux</v>
      </c>
      <c r="Z37">
        <f t="shared" si="1"/>
        <v>1</v>
      </c>
      <c r="AA37">
        <f t="shared" si="2"/>
        <v>1</v>
      </c>
      <c r="AB37">
        <f t="shared" si="3"/>
        <v>0</v>
      </c>
      <c r="AC37">
        <f t="shared" si="4"/>
        <v>0</v>
      </c>
      <c r="AD37">
        <f t="shared" si="5"/>
        <v>0</v>
      </c>
    </row>
    <row r="38" spans="1:30" x14ac:dyDescent="0.35">
      <c r="A38" s="15">
        <v>44290</v>
      </c>
      <c r="B38" s="16" t="s">
        <v>76</v>
      </c>
      <c r="C38" s="16" t="s">
        <v>91</v>
      </c>
      <c r="D38" s="16" t="s">
        <v>5</v>
      </c>
      <c r="E38" s="16" t="s">
        <v>58</v>
      </c>
      <c r="F38" s="16" t="s">
        <v>4</v>
      </c>
      <c r="G38" s="16" t="s">
        <v>55</v>
      </c>
      <c r="H38" s="16">
        <v>2</v>
      </c>
      <c r="I38" s="16">
        <v>20</v>
      </c>
      <c r="J38" s="16" t="s">
        <v>80</v>
      </c>
      <c r="K38" s="16" t="s">
        <v>87</v>
      </c>
      <c r="L38" s="16" t="s">
        <v>11</v>
      </c>
      <c r="M38" s="16">
        <v>1</v>
      </c>
      <c r="N38" s="16" t="s">
        <v>12</v>
      </c>
      <c r="O38" s="17" t="s">
        <v>33</v>
      </c>
      <c r="U38" t="str">
        <f t="shared" si="0"/>
        <v>Cape Verde Challenger CupSemi FinalApor GyorgydeakHugo Rabeux</v>
      </c>
      <c r="Z38">
        <f t="shared" si="1"/>
        <v>0</v>
      </c>
      <c r="AA38">
        <f t="shared" si="2"/>
        <v>0</v>
      </c>
      <c r="AB38">
        <f t="shared" si="3"/>
        <v>1</v>
      </c>
      <c r="AC38">
        <f t="shared" si="4"/>
        <v>0</v>
      </c>
      <c r="AD38">
        <f t="shared" si="5"/>
        <v>0</v>
      </c>
    </row>
    <row r="39" spans="1:30" x14ac:dyDescent="0.35">
      <c r="A39" s="15">
        <v>44290</v>
      </c>
      <c r="B39" s="16" t="s">
        <v>76</v>
      </c>
      <c r="C39" s="16" t="s">
        <v>91</v>
      </c>
      <c r="D39" s="16" t="s">
        <v>5</v>
      </c>
      <c r="E39" s="16" t="s">
        <v>58</v>
      </c>
      <c r="F39" s="16" t="s">
        <v>4</v>
      </c>
      <c r="G39" s="16" t="s">
        <v>55</v>
      </c>
      <c r="H39" s="16">
        <v>2</v>
      </c>
      <c r="I39" s="16">
        <v>21</v>
      </c>
      <c r="J39" s="16" t="s">
        <v>80</v>
      </c>
      <c r="K39" s="16" t="s">
        <v>87</v>
      </c>
      <c r="L39" s="16" t="s">
        <v>11</v>
      </c>
      <c r="M39" s="16">
        <v>2</v>
      </c>
      <c r="N39" s="16" t="s">
        <v>11</v>
      </c>
      <c r="O39" s="17" t="s">
        <v>33</v>
      </c>
      <c r="U39" t="str">
        <f t="shared" si="0"/>
        <v>Cape Verde Challenger CupSemi FinalApor GyorgydeakHugo Rabeux</v>
      </c>
      <c r="Z39">
        <f t="shared" si="1"/>
        <v>1</v>
      </c>
      <c r="AA39">
        <f t="shared" si="2"/>
        <v>0</v>
      </c>
      <c r="AB39">
        <f t="shared" si="3"/>
        <v>0</v>
      </c>
      <c r="AC39">
        <f t="shared" si="4"/>
        <v>1</v>
      </c>
      <c r="AD39">
        <f t="shared" si="5"/>
        <v>0</v>
      </c>
    </row>
    <row r="40" spans="1:30" x14ac:dyDescent="0.35">
      <c r="A40" s="15">
        <v>44290</v>
      </c>
      <c r="B40" s="16" t="s">
        <v>76</v>
      </c>
      <c r="C40" s="16" t="s">
        <v>91</v>
      </c>
      <c r="D40" s="16" t="s">
        <v>5</v>
      </c>
      <c r="E40" s="16" t="s">
        <v>58</v>
      </c>
      <c r="F40" s="16" t="s">
        <v>4</v>
      </c>
      <c r="G40" s="16" t="s">
        <v>55</v>
      </c>
      <c r="H40" s="16">
        <v>2</v>
      </c>
      <c r="I40" s="16">
        <v>22</v>
      </c>
      <c r="J40" s="16" t="s">
        <v>80</v>
      </c>
      <c r="K40" s="16" t="s">
        <v>87</v>
      </c>
      <c r="L40" s="16" t="s">
        <v>11</v>
      </c>
      <c r="M40" s="16">
        <v>2</v>
      </c>
      <c r="N40" s="16" t="s">
        <v>12</v>
      </c>
      <c r="O40" s="17" t="s">
        <v>34</v>
      </c>
      <c r="U40" t="str">
        <f t="shared" si="0"/>
        <v>Cape Verde Challenger CupSemi FinalApor GyorgydeakHugo Rabeux</v>
      </c>
      <c r="Z40">
        <f t="shared" si="1"/>
        <v>0</v>
      </c>
      <c r="AA40">
        <f t="shared" si="2"/>
        <v>0</v>
      </c>
      <c r="AB40">
        <f t="shared" si="3"/>
        <v>0</v>
      </c>
      <c r="AC40">
        <f t="shared" si="4"/>
        <v>0</v>
      </c>
      <c r="AD40">
        <f t="shared" si="5"/>
        <v>1</v>
      </c>
    </row>
    <row r="41" spans="1:30" x14ac:dyDescent="0.35">
      <c r="A41" s="15">
        <v>44290</v>
      </c>
      <c r="B41" s="16" t="s">
        <v>76</v>
      </c>
      <c r="C41" s="16" t="s">
        <v>91</v>
      </c>
      <c r="D41" s="16" t="s">
        <v>5</v>
      </c>
      <c r="E41" s="16" t="s">
        <v>58</v>
      </c>
      <c r="F41" s="16" t="s">
        <v>4</v>
      </c>
      <c r="G41" s="16" t="s">
        <v>55</v>
      </c>
      <c r="H41" s="16">
        <v>2</v>
      </c>
      <c r="I41" s="16">
        <v>23</v>
      </c>
      <c r="J41" s="16" t="s">
        <v>80</v>
      </c>
      <c r="K41" s="16" t="s">
        <v>87</v>
      </c>
      <c r="L41" s="16" t="s">
        <v>12</v>
      </c>
      <c r="M41" s="16">
        <v>1</v>
      </c>
      <c r="N41" s="16" t="s">
        <v>12</v>
      </c>
      <c r="O41" s="17" t="s">
        <v>33</v>
      </c>
      <c r="U41" t="str">
        <f t="shared" si="0"/>
        <v>Cape Verde Challenger CupSemi FinalApor GyorgydeakHugo Rabeux</v>
      </c>
      <c r="Z41">
        <f t="shared" si="1"/>
        <v>1</v>
      </c>
      <c r="AA41">
        <f t="shared" si="2"/>
        <v>1</v>
      </c>
      <c r="AB41">
        <f t="shared" si="3"/>
        <v>0</v>
      </c>
      <c r="AC41">
        <f t="shared" si="4"/>
        <v>0</v>
      </c>
      <c r="AD41">
        <f t="shared" si="5"/>
        <v>0</v>
      </c>
    </row>
    <row r="42" spans="1:30" x14ac:dyDescent="0.35">
      <c r="A42" s="15">
        <v>44290</v>
      </c>
      <c r="B42" s="16" t="s">
        <v>76</v>
      </c>
      <c r="C42" s="16" t="s">
        <v>91</v>
      </c>
      <c r="D42" s="16" t="s">
        <v>5</v>
      </c>
      <c r="E42" s="16" t="s">
        <v>58</v>
      </c>
      <c r="F42" s="16" t="s">
        <v>4</v>
      </c>
      <c r="G42" s="16" t="s">
        <v>55</v>
      </c>
      <c r="H42" s="16">
        <v>3</v>
      </c>
      <c r="I42" s="16">
        <v>1</v>
      </c>
      <c r="J42" s="16" t="s">
        <v>80</v>
      </c>
      <c r="K42" s="16" t="s">
        <v>87</v>
      </c>
      <c r="L42" s="16" t="s">
        <v>12</v>
      </c>
      <c r="M42" s="16">
        <v>1</v>
      </c>
      <c r="N42" s="16" t="s">
        <v>11</v>
      </c>
      <c r="O42" s="17" t="s">
        <v>34</v>
      </c>
      <c r="U42" t="str">
        <f t="shared" si="0"/>
        <v>Cape Verde Challenger CupSemi FinalApor GyorgydeakHugo Rabeux</v>
      </c>
      <c r="Z42">
        <f t="shared" si="1"/>
        <v>0</v>
      </c>
      <c r="AA42">
        <f t="shared" si="2"/>
        <v>0</v>
      </c>
      <c r="AB42">
        <f t="shared" si="3"/>
        <v>1</v>
      </c>
      <c r="AC42">
        <f t="shared" si="4"/>
        <v>0</v>
      </c>
      <c r="AD42">
        <f t="shared" si="5"/>
        <v>0</v>
      </c>
    </row>
    <row r="43" spans="1:30" x14ac:dyDescent="0.35">
      <c r="A43" s="15">
        <v>44290</v>
      </c>
      <c r="B43" s="16" t="s">
        <v>76</v>
      </c>
      <c r="C43" s="16" t="s">
        <v>91</v>
      </c>
      <c r="D43" s="16" t="s">
        <v>5</v>
      </c>
      <c r="E43" s="16" t="s">
        <v>58</v>
      </c>
      <c r="F43" s="16" t="s">
        <v>4</v>
      </c>
      <c r="G43" s="16" t="s">
        <v>55</v>
      </c>
      <c r="H43" s="16">
        <v>3</v>
      </c>
      <c r="I43" s="16">
        <v>2</v>
      </c>
      <c r="J43" s="16" t="s">
        <v>80</v>
      </c>
      <c r="K43" s="16" t="s">
        <v>87</v>
      </c>
      <c r="L43" s="16" t="s">
        <v>11</v>
      </c>
      <c r="M43" s="16">
        <v>2</v>
      </c>
      <c r="N43" s="16" t="s">
        <v>11</v>
      </c>
      <c r="O43" s="17" t="s">
        <v>33</v>
      </c>
      <c r="U43" t="str">
        <f t="shared" si="0"/>
        <v>Cape Verde Challenger CupSemi FinalApor GyorgydeakHugo Rabeux</v>
      </c>
      <c r="Z43">
        <f t="shared" si="1"/>
        <v>1</v>
      </c>
      <c r="AA43">
        <f t="shared" si="2"/>
        <v>0</v>
      </c>
      <c r="AB43">
        <f t="shared" si="3"/>
        <v>0</v>
      </c>
      <c r="AC43">
        <f t="shared" si="4"/>
        <v>1</v>
      </c>
      <c r="AD43">
        <f t="shared" si="5"/>
        <v>0</v>
      </c>
    </row>
    <row r="44" spans="1:30" x14ac:dyDescent="0.35">
      <c r="A44" s="15">
        <v>44290</v>
      </c>
      <c r="B44" s="16" t="s">
        <v>76</v>
      </c>
      <c r="C44" s="16" t="s">
        <v>91</v>
      </c>
      <c r="D44" s="16" t="s">
        <v>5</v>
      </c>
      <c r="E44" s="16" t="s">
        <v>58</v>
      </c>
      <c r="F44" s="16" t="s">
        <v>4</v>
      </c>
      <c r="G44" s="16" t="s">
        <v>55</v>
      </c>
      <c r="H44" s="16">
        <v>3</v>
      </c>
      <c r="I44" s="16">
        <v>3</v>
      </c>
      <c r="J44" s="16" t="s">
        <v>80</v>
      </c>
      <c r="K44" s="16" t="s">
        <v>87</v>
      </c>
      <c r="L44" s="16" t="s">
        <v>11</v>
      </c>
      <c r="M44" s="16">
        <v>1</v>
      </c>
      <c r="N44" s="16" t="s">
        <v>11</v>
      </c>
      <c r="O44" s="17" t="s">
        <v>34</v>
      </c>
      <c r="U44" t="str">
        <f t="shared" si="0"/>
        <v>Cape Verde Challenger CupSemi FinalApor GyorgydeakHugo Rabeux</v>
      </c>
      <c r="Z44">
        <f t="shared" si="1"/>
        <v>1</v>
      </c>
      <c r="AA44">
        <f t="shared" si="2"/>
        <v>1</v>
      </c>
      <c r="AB44">
        <f t="shared" si="3"/>
        <v>0</v>
      </c>
      <c r="AC44">
        <f t="shared" si="4"/>
        <v>0</v>
      </c>
      <c r="AD44">
        <f t="shared" si="5"/>
        <v>0</v>
      </c>
    </row>
    <row r="45" spans="1:30" x14ac:dyDescent="0.35">
      <c r="A45" s="15">
        <v>44290</v>
      </c>
      <c r="B45" s="16" t="s">
        <v>76</v>
      </c>
      <c r="C45" s="16" t="s">
        <v>91</v>
      </c>
      <c r="D45" s="16" t="s">
        <v>5</v>
      </c>
      <c r="E45" s="16" t="s">
        <v>58</v>
      </c>
      <c r="F45" s="16" t="s">
        <v>4</v>
      </c>
      <c r="G45" s="16" t="s">
        <v>55</v>
      </c>
      <c r="H45" s="16">
        <v>3</v>
      </c>
      <c r="I45" s="16">
        <v>4</v>
      </c>
      <c r="J45" s="16" t="s">
        <v>80</v>
      </c>
      <c r="K45" s="16" t="s">
        <v>87</v>
      </c>
      <c r="L45" s="16" t="s">
        <v>11</v>
      </c>
      <c r="M45" s="16">
        <v>1</v>
      </c>
      <c r="N45" s="16" t="s">
        <v>11</v>
      </c>
      <c r="O45" s="17" t="s">
        <v>33</v>
      </c>
      <c r="U45" t="str">
        <f t="shared" si="0"/>
        <v>Cape Verde Challenger CupSemi FinalApor GyorgydeakHugo Rabeux</v>
      </c>
      <c r="Z45">
        <f t="shared" si="1"/>
        <v>1</v>
      </c>
      <c r="AA45">
        <f t="shared" si="2"/>
        <v>1</v>
      </c>
      <c r="AB45">
        <f t="shared" si="3"/>
        <v>0</v>
      </c>
      <c r="AC45">
        <f t="shared" si="4"/>
        <v>0</v>
      </c>
      <c r="AD45">
        <f t="shared" si="5"/>
        <v>0</v>
      </c>
    </row>
    <row r="46" spans="1:30" x14ac:dyDescent="0.35">
      <c r="A46" s="15">
        <v>44290</v>
      </c>
      <c r="B46" s="16" t="s">
        <v>76</v>
      </c>
      <c r="C46" s="16" t="s">
        <v>91</v>
      </c>
      <c r="D46" s="16" t="s">
        <v>5</v>
      </c>
      <c r="E46" s="16" t="s">
        <v>58</v>
      </c>
      <c r="F46" s="16" t="s">
        <v>4</v>
      </c>
      <c r="G46" s="16" t="s">
        <v>55</v>
      </c>
      <c r="H46" s="16">
        <v>3</v>
      </c>
      <c r="I46" s="16">
        <v>5</v>
      </c>
      <c r="J46" s="16" t="s">
        <v>80</v>
      </c>
      <c r="K46" s="16" t="s">
        <v>87</v>
      </c>
      <c r="L46" s="16" t="s">
        <v>11</v>
      </c>
      <c r="M46" s="16">
        <v>2</v>
      </c>
      <c r="N46" s="16" t="s">
        <v>12</v>
      </c>
      <c r="O46" s="17" t="s">
        <v>34</v>
      </c>
      <c r="U46" t="str">
        <f t="shared" si="0"/>
        <v>Cape Verde Challenger CupSemi FinalApor GyorgydeakHugo Rabeux</v>
      </c>
      <c r="Z46">
        <f t="shared" si="1"/>
        <v>0</v>
      </c>
      <c r="AA46">
        <f t="shared" si="2"/>
        <v>0</v>
      </c>
      <c r="AB46">
        <f t="shared" si="3"/>
        <v>0</v>
      </c>
      <c r="AC46">
        <f t="shared" si="4"/>
        <v>0</v>
      </c>
      <c r="AD46">
        <f t="shared" si="5"/>
        <v>1</v>
      </c>
    </row>
    <row r="47" spans="1:30" x14ac:dyDescent="0.35">
      <c r="A47" s="15">
        <v>44290</v>
      </c>
      <c r="B47" s="16" t="s">
        <v>76</v>
      </c>
      <c r="C47" s="16" t="s">
        <v>91</v>
      </c>
      <c r="D47" s="16" t="s">
        <v>5</v>
      </c>
      <c r="E47" s="16" t="s">
        <v>58</v>
      </c>
      <c r="F47" s="16" t="s">
        <v>4</v>
      </c>
      <c r="G47" s="16" t="s">
        <v>55</v>
      </c>
      <c r="H47" s="16">
        <v>3</v>
      </c>
      <c r="I47" s="16">
        <v>6</v>
      </c>
      <c r="J47" s="16" t="s">
        <v>80</v>
      </c>
      <c r="K47" s="16" t="s">
        <v>87</v>
      </c>
      <c r="L47" s="16" t="s">
        <v>12</v>
      </c>
      <c r="M47" s="16">
        <v>1</v>
      </c>
      <c r="N47" s="16" t="s">
        <v>11</v>
      </c>
      <c r="O47" s="17" t="s">
        <v>35</v>
      </c>
      <c r="U47" t="str">
        <f t="shared" si="0"/>
        <v>Cape Verde Challenger CupSemi FinalApor GyorgydeakHugo Rabeux</v>
      </c>
      <c r="Z47">
        <f t="shared" si="1"/>
        <v>0</v>
      </c>
      <c r="AA47">
        <f t="shared" si="2"/>
        <v>0</v>
      </c>
      <c r="AB47">
        <f t="shared" si="3"/>
        <v>1</v>
      </c>
      <c r="AC47">
        <f t="shared" si="4"/>
        <v>0</v>
      </c>
      <c r="AD47">
        <f t="shared" si="5"/>
        <v>0</v>
      </c>
    </row>
    <row r="48" spans="1:30" x14ac:dyDescent="0.35">
      <c r="A48" s="15">
        <v>44290</v>
      </c>
      <c r="B48" s="16" t="s">
        <v>76</v>
      </c>
      <c r="C48" s="16" t="s">
        <v>91</v>
      </c>
      <c r="D48" s="16" t="s">
        <v>5</v>
      </c>
      <c r="E48" s="16" t="s">
        <v>58</v>
      </c>
      <c r="F48" s="16" t="s">
        <v>4</v>
      </c>
      <c r="G48" s="16" t="s">
        <v>55</v>
      </c>
      <c r="H48" s="16">
        <v>3</v>
      </c>
      <c r="I48" s="16">
        <v>7</v>
      </c>
      <c r="J48" s="16" t="s">
        <v>80</v>
      </c>
      <c r="K48" s="16" t="s">
        <v>87</v>
      </c>
      <c r="L48" s="16" t="s">
        <v>12</v>
      </c>
      <c r="M48" s="16">
        <v>1</v>
      </c>
      <c r="N48" s="16" t="s">
        <v>12</v>
      </c>
      <c r="O48" s="17" t="s">
        <v>35</v>
      </c>
      <c r="U48" t="str">
        <f t="shared" si="0"/>
        <v>Cape Verde Challenger CupSemi FinalApor GyorgydeakHugo Rabeux</v>
      </c>
      <c r="Z48">
        <f t="shared" si="1"/>
        <v>1</v>
      </c>
      <c r="AA48">
        <f t="shared" si="2"/>
        <v>1</v>
      </c>
      <c r="AB48">
        <f t="shared" si="3"/>
        <v>0</v>
      </c>
      <c r="AC48">
        <f t="shared" si="4"/>
        <v>0</v>
      </c>
      <c r="AD48">
        <f t="shared" si="5"/>
        <v>0</v>
      </c>
    </row>
    <row r="49" spans="1:30" x14ac:dyDescent="0.35">
      <c r="A49" s="15">
        <v>44290</v>
      </c>
      <c r="B49" s="16" t="s">
        <v>76</v>
      </c>
      <c r="C49" s="16" t="s">
        <v>91</v>
      </c>
      <c r="D49" s="16" t="s">
        <v>5</v>
      </c>
      <c r="E49" s="16" t="s">
        <v>58</v>
      </c>
      <c r="F49" s="16" t="s">
        <v>4</v>
      </c>
      <c r="G49" s="16" t="s">
        <v>55</v>
      </c>
      <c r="H49" s="16">
        <v>3</v>
      </c>
      <c r="I49" s="16">
        <v>8</v>
      </c>
      <c r="J49" s="16" t="s">
        <v>80</v>
      </c>
      <c r="K49" s="16" t="s">
        <v>87</v>
      </c>
      <c r="L49" s="16" t="s">
        <v>12</v>
      </c>
      <c r="M49" s="16">
        <v>1</v>
      </c>
      <c r="N49" s="16" t="s">
        <v>12</v>
      </c>
      <c r="O49" s="17" t="s">
        <v>33</v>
      </c>
      <c r="U49" t="str">
        <f t="shared" si="0"/>
        <v>Cape Verde Challenger CupSemi FinalApor GyorgydeakHugo Rabeux</v>
      </c>
      <c r="Z49">
        <f t="shared" si="1"/>
        <v>1</v>
      </c>
      <c r="AA49">
        <f t="shared" si="2"/>
        <v>1</v>
      </c>
      <c r="AB49">
        <f t="shared" si="3"/>
        <v>0</v>
      </c>
      <c r="AC49">
        <f t="shared" si="4"/>
        <v>0</v>
      </c>
      <c r="AD49">
        <f t="shared" si="5"/>
        <v>0</v>
      </c>
    </row>
    <row r="50" spans="1:30" x14ac:dyDescent="0.35">
      <c r="A50" s="15">
        <v>44290</v>
      </c>
      <c r="B50" s="16" t="s">
        <v>76</v>
      </c>
      <c r="C50" s="16" t="s">
        <v>91</v>
      </c>
      <c r="D50" s="16" t="s">
        <v>5</v>
      </c>
      <c r="E50" s="16" t="s">
        <v>58</v>
      </c>
      <c r="F50" s="16" t="s">
        <v>4</v>
      </c>
      <c r="G50" s="16" t="s">
        <v>55</v>
      </c>
      <c r="H50" s="16">
        <v>3</v>
      </c>
      <c r="I50" s="16">
        <v>9</v>
      </c>
      <c r="J50" s="16" t="s">
        <v>80</v>
      </c>
      <c r="K50" s="16" t="s">
        <v>87</v>
      </c>
      <c r="L50" s="16" t="s">
        <v>12</v>
      </c>
      <c r="M50" s="16">
        <v>1</v>
      </c>
      <c r="N50" s="16" t="s">
        <v>11</v>
      </c>
      <c r="O50" s="17" t="s">
        <v>35</v>
      </c>
      <c r="U50" t="str">
        <f t="shared" si="0"/>
        <v>Cape Verde Challenger CupSemi FinalApor GyorgydeakHugo Rabeux</v>
      </c>
      <c r="Z50">
        <f t="shared" si="1"/>
        <v>0</v>
      </c>
      <c r="AA50">
        <f t="shared" si="2"/>
        <v>0</v>
      </c>
      <c r="AB50">
        <f t="shared" si="3"/>
        <v>1</v>
      </c>
      <c r="AC50">
        <f t="shared" si="4"/>
        <v>0</v>
      </c>
      <c r="AD50">
        <f t="shared" si="5"/>
        <v>0</v>
      </c>
    </row>
    <row r="51" spans="1:30" x14ac:dyDescent="0.35">
      <c r="A51" s="15">
        <v>44290</v>
      </c>
      <c r="B51" s="16" t="s">
        <v>76</v>
      </c>
      <c r="C51" s="16" t="s">
        <v>91</v>
      </c>
      <c r="D51" s="16" t="s">
        <v>5</v>
      </c>
      <c r="E51" s="16" t="s">
        <v>58</v>
      </c>
      <c r="F51" s="16" t="s">
        <v>4</v>
      </c>
      <c r="G51" s="16" t="s">
        <v>55</v>
      </c>
      <c r="H51" s="16">
        <v>3</v>
      </c>
      <c r="I51" s="16">
        <v>10</v>
      </c>
      <c r="J51" s="16" t="s">
        <v>80</v>
      </c>
      <c r="K51" s="16" t="s">
        <v>87</v>
      </c>
      <c r="L51" s="16" t="s">
        <v>11</v>
      </c>
      <c r="M51" s="16" t="s">
        <v>39</v>
      </c>
      <c r="N51" s="16" t="s">
        <v>12</v>
      </c>
      <c r="O51" s="17" t="s">
        <v>33</v>
      </c>
      <c r="U51" t="str">
        <f t="shared" si="0"/>
        <v>Cape Verde Challenger CupSemi FinalApor GyorgydeakHugo Rabeux</v>
      </c>
      <c r="Z51">
        <f t="shared" si="1"/>
        <v>0</v>
      </c>
      <c r="AA51">
        <f t="shared" si="2"/>
        <v>0</v>
      </c>
      <c r="AB51">
        <f t="shared" si="3"/>
        <v>0</v>
      </c>
      <c r="AC51">
        <f t="shared" si="4"/>
        <v>0</v>
      </c>
      <c r="AD51">
        <f t="shared" si="5"/>
        <v>0</v>
      </c>
    </row>
    <row r="52" spans="1:30" x14ac:dyDescent="0.35">
      <c r="A52" s="15">
        <v>44290</v>
      </c>
      <c r="B52" s="16" t="s">
        <v>76</v>
      </c>
      <c r="C52" s="16" t="s">
        <v>91</v>
      </c>
      <c r="D52" s="16" t="s">
        <v>5</v>
      </c>
      <c r="E52" s="16" t="s">
        <v>58</v>
      </c>
      <c r="F52" s="16" t="s">
        <v>4</v>
      </c>
      <c r="G52" s="16" t="s">
        <v>55</v>
      </c>
      <c r="H52" s="16">
        <v>3</v>
      </c>
      <c r="I52" s="16">
        <v>11</v>
      </c>
      <c r="J52" s="16" t="s">
        <v>80</v>
      </c>
      <c r="K52" s="16" t="s">
        <v>87</v>
      </c>
      <c r="L52" s="16" t="s">
        <v>11</v>
      </c>
      <c r="M52" s="16">
        <v>2</v>
      </c>
      <c r="N52" s="16" t="s">
        <v>11</v>
      </c>
      <c r="O52" s="17" t="s">
        <v>33</v>
      </c>
      <c r="U52" t="str">
        <f t="shared" si="0"/>
        <v>Cape Verde Challenger CupSemi FinalApor GyorgydeakHugo Rabeux</v>
      </c>
      <c r="Z52">
        <f t="shared" si="1"/>
        <v>1</v>
      </c>
      <c r="AA52">
        <f t="shared" si="2"/>
        <v>0</v>
      </c>
      <c r="AB52">
        <f t="shared" si="3"/>
        <v>0</v>
      </c>
      <c r="AC52">
        <f t="shared" si="4"/>
        <v>1</v>
      </c>
      <c r="AD52">
        <f t="shared" si="5"/>
        <v>0</v>
      </c>
    </row>
    <row r="53" spans="1:30" x14ac:dyDescent="0.35">
      <c r="A53" s="15">
        <v>44290</v>
      </c>
      <c r="B53" s="16" t="s">
        <v>76</v>
      </c>
      <c r="C53" s="16" t="s">
        <v>91</v>
      </c>
      <c r="D53" s="16" t="s">
        <v>5</v>
      </c>
      <c r="E53" s="16" t="s">
        <v>58</v>
      </c>
      <c r="F53" s="16" t="s">
        <v>4</v>
      </c>
      <c r="G53" s="16" t="s">
        <v>55</v>
      </c>
      <c r="H53" s="16">
        <v>3</v>
      </c>
      <c r="I53" s="16">
        <v>12</v>
      </c>
      <c r="J53" s="16" t="s">
        <v>80</v>
      </c>
      <c r="K53" s="16" t="s">
        <v>87</v>
      </c>
      <c r="L53" s="16" t="s">
        <v>11</v>
      </c>
      <c r="M53" s="16">
        <v>2</v>
      </c>
      <c r="N53" s="16" t="s">
        <v>11</v>
      </c>
      <c r="O53" s="17" t="s">
        <v>34</v>
      </c>
      <c r="U53" t="str">
        <f t="shared" si="0"/>
        <v>Cape Verde Challenger CupSemi FinalApor GyorgydeakHugo Rabeux</v>
      </c>
      <c r="Z53">
        <f t="shared" si="1"/>
        <v>1</v>
      </c>
      <c r="AA53">
        <f t="shared" si="2"/>
        <v>0</v>
      </c>
      <c r="AB53">
        <f t="shared" si="3"/>
        <v>0</v>
      </c>
      <c r="AC53">
        <f t="shared" si="4"/>
        <v>1</v>
      </c>
      <c r="AD53">
        <f t="shared" si="5"/>
        <v>0</v>
      </c>
    </row>
    <row r="54" spans="1:30" x14ac:dyDescent="0.35">
      <c r="A54" s="15">
        <v>44290</v>
      </c>
      <c r="B54" s="16" t="s">
        <v>76</v>
      </c>
      <c r="C54" s="16" t="s">
        <v>91</v>
      </c>
      <c r="D54" s="16" t="s">
        <v>5</v>
      </c>
      <c r="E54" s="16" t="s">
        <v>58</v>
      </c>
      <c r="F54" s="16" t="s">
        <v>4</v>
      </c>
      <c r="G54" s="16" t="s">
        <v>55</v>
      </c>
      <c r="H54" s="16">
        <v>3</v>
      </c>
      <c r="I54" s="16">
        <v>13</v>
      </c>
      <c r="J54" s="16" t="s">
        <v>80</v>
      </c>
      <c r="K54" s="16" t="s">
        <v>87</v>
      </c>
      <c r="L54" s="16" t="s">
        <v>11</v>
      </c>
      <c r="M54" s="16">
        <v>2</v>
      </c>
      <c r="N54" s="16" t="s">
        <v>11</v>
      </c>
      <c r="O54" s="17" t="s">
        <v>33</v>
      </c>
      <c r="U54" t="str">
        <f t="shared" si="0"/>
        <v>Cape Verde Challenger CupSemi FinalApor GyorgydeakHugo Rabeux</v>
      </c>
      <c r="Z54">
        <f t="shared" si="1"/>
        <v>1</v>
      </c>
      <c r="AA54">
        <f t="shared" si="2"/>
        <v>0</v>
      </c>
      <c r="AB54">
        <f t="shared" si="3"/>
        <v>0</v>
      </c>
      <c r="AC54">
        <f t="shared" si="4"/>
        <v>1</v>
      </c>
      <c r="AD54">
        <f t="shared" si="5"/>
        <v>0</v>
      </c>
    </row>
    <row r="55" spans="1:30" x14ac:dyDescent="0.35">
      <c r="A55" s="15">
        <v>44290</v>
      </c>
      <c r="B55" s="16" t="s">
        <v>76</v>
      </c>
      <c r="C55" s="16" t="s">
        <v>91</v>
      </c>
      <c r="D55" s="16" t="s">
        <v>5</v>
      </c>
      <c r="E55" s="16" t="s">
        <v>58</v>
      </c>
      <c r="F55" s="16" t="s">
        <v>4</v>
      </c>
      <c r="G55" s="16" t="s">
        <v>55</v>
      </c>
      <c r="H55" s="16">
        <v>3</v>
      </c>
      <c r="I55" s="16">
        <v>14</v>
      </c>
      <c r="J55" s="16" t="s">
        <v>80</v>
      </c>
      <c r="K55" s="16" t="s">
        <v>87</v>
      </c>
      <c r="L55" s="16" t="s">
        <v>12</v>
      </c>
      <c r="M55" s="16">
        <v>2</v>
      </c>
      <c r="N55" s="16" t="s">
        <v>11</v>
      </c>
      <c r="O55" s="17" t="s">
        <v>33</v>
      </c>
      <c r="U55" t="str">
        <f t="shared" si="0"/>
        <v>Cape Verde Challenger CupSemi FinalApor GyorgydeakHugo Rabeux</v>
      </c>
      <c r="Z55">
        <f t="shared" si="1"/>
        <v>0</v>
      </c>
      <c r="AA55">
        <f t="shared" si="2"/>
        <v>0</v>
      </c>
      <c r="AB55">
        <f t="shared" si="3"/>
        <v>0</v>
      </c>
      <c r="AC55">
        <f t="shared" si="4"/>
        <v>0</v>
      </c>
      <c r="AD55">
        <f t="shared" si="5"/>
        <v>1</v>
      </c>
    </row>
    <row r="56" spans="1:30" x14ac:dyDescent="0.35">
      <c r="A56" s="15">
        <v>44290</v>
      </c>
      <c r="B56" s="16" t="s">
        <v>76</v>
      </c>
      <c r="C56" s="16" t="s">
        <v>91</v>
      </c>
      <c r="D56" s="16" t="s">
        <v>5</v>
      </c>
      <c r="E56" s="16" t="s">
        <v>58</v>
      </c>
      <c r="F56" s="16" t="s">
        <v>4</v>
      </c>
      <c r="G56" s="16" t="s">
        <v>55</v>
      </c>
      <c r="H56" s="16">
        <v>3</v>
      </c>
      <c r="I56" s="16">
        <v>15</v>
      </c>
      <c r="J56" s="16" t="s">
        <v>80</v>
      </c>
      <c r="K56" s="16" t="s">
        <v>87</v>
      </c>
      <c r="L56" s="16" t="s">
        <v>12</v>
      </c>
      <c r="M56" s="16">
        <v>1</v>
      </c>
      <c r="N56" s="16" t="s">
        <v>12</v>
      </c>
      <c r="O56" s="17" t="s">
        <v>35</v>
      </c>
      <c r="U56" t="str">
        <f t="shared" si="0"/>
        <v>Cape Verde Challenger CupSemi FinalApor GyorgydeakHugo Rabeux</v>
      </c>
      <c r="Z56">
        <f t="shared" si="1"/>
        <v>1</v>
      </c>
      <c r="AA56">
        <f t="shared" si="2"/>
        <v>1</v>
      </c>
      <c r="AB56">
        <f t="shared" si="3"/>
        <v>0</v>
      </c>
      <c r="AC56">
        <f t="shared" si="4"/>
        <v>0</v>
      </c>
      <c r="AD56">
        <f t="shared" si="5"/>
        <v>0</v>
      </c>
    </row>
    <row r="57" spans="1:30" x14ac:dyDescent="0.35">
      <c r="A57" s="15">
        <v>44290</v>
      </c>
      <c r="B57" s="16" t="s">
        <v>76</v>
      </c>
      <c r="C57" s="16" t="s">
        <v>91</v>
      </c>
      <c r="D57" s="16" t="s">
        <v>5</v>
      </c>
      <c r="E57" s="16" t="s">
        <v>58</v>
      </c>
      <c r="F57" s="16" t="s">
        <v>4</v>
      </c>
      <c r="G57" s="16" t="s">
        <v>55</v>
      </c>
      <c r="H57" s="16">
        <v>3</v>
      </c>
      <c r="I57" s="16">
        <v>16</v>
      </c>
      <c r="J57" s="16" t="s">
        <v>80</v>
      </c>
      <c r="K57" s="16" t="s">
        <v>87</v>
      </c>
      <c r="L57" s="16" t="s">
        <v>12</v>
      </c>
      <c r="M57" s="16">
        <v>1</v>
      </c>
      <c r="N57" s="16" t="s">
        <v>12</v>
      </c>
      <c r="O57" s="17" t="s">
        <v>35</v>
      </c>
      <c r="U57" t="str">
        <f t="shared" si="0"/>
        <v>Cape Verde Challenger CupSemi FinalApor GyorgydeakHugo Rabeux</v>
      </c>
      <c r="Z57">
        <f t="shared" si="1"/>
        <v>1</v>
      </c>
      <c r="AA57">
        <f t="shared" si="2"/>
        <v>1</v>
      </c>
      <c r="AB57">
        <f t="shared" si="3"/>
        <v>0</v>
      </c>
      <c r="AC57">
        <f t="shared" si="4"/>
        <v>0</v>
      </c>
      <c r="AD57">
        <f t="shared" si="5"/>
        <v>0</v>
      </c>
    </row>
    <row r="58" spans="1:30" x14ac:dyDescent="0.35">
      <c r="A58" s="15">
        <v>44290</v>
      </c>
      <c r="B58" s="16" t="s">
        <v>76</v>
      </c>
      <c r="C58" s="16" t="s">
        <v>91</v>
      </c>
      <c r="D58" s="16" t="s">
        <v>5</v>
      </c>
      <c r="E58" s="16" t="s">
        <v>58</v>
      </c>
      <c r="F58" s="16" t="s">
        <v>4</v>
      </c>
      <c r="G58" s="16" t="s">
        <v>55</v>
      </c>
      <c r="H58" s="16">
        <v>3</v>
      </c>
      <c r="I58" s="16">
        <v>17</v>
      </c>
      <c r="J58" s="16" t="s">
        <v>80</v>
      </c>
      <c r="K58" s="16" t="s">
        <v>87</v>
      </c>
      <c r="L58" s="16" t="s">
        <v>12</v>
      </c>
      <c r="M58" s="16">
        <v>1</v>
      </c>
      <c r="N58" s="16" t="s">
        <v>11</v>
      </c>
      <c r="O58" s="17" t="s">
        <v>35</v>
      </c>
      <c r="U58" t="str">
        <f t="shared" si="0"/>
        <v>Cape Verde Challenger CupSemi FinalApor GyorgydeakHugo Rabeux</v>
      </c>
      <c r="Z58">
        <f t="shared" si="1"/>
        <v>0</v>
      </c>
      <c r="AA58">
        <f t="shared" si="2"/>
        <v>0</v>
      </c>
      <c r="AB58">
        <f t="shared" si="3"/>
        <v>1</v>
      </c>
      <c r="AC58">
        <f t="shared" si="4"/>
        <v>0</v>
      </c>
      <c r="AD58">
        <f t="shared" si="5"/>
        <v>0</v>
      </c>
    </row>
    <row r="59" spans="1:30" x14ac:dyDescent="0.35">
      <c r="A59" s="15">
        <v>44290</v>
      </c>
      <c r="B59" s="16" t="s">
        <v>76</v>
      </c>
      <c r="C59" s="16" t="s">
        <v>91</v>
      </c>
      <c r="D59" s="16" t="s">
        <v>5</v>
      </c>
      <c r="E59" s="16" t="s">
        <v>58</v>
      </c>
      <c r="F59" s="16" t="s">
        <v>4</v>
      </c>
      <c r="G59" s="16" t="s">
        <v>55</v>
      </c>
      <c r="H59" s="16">
        <v>3</v>
      </c>
      <c r="I59" s="16">
        <v>18</v>
      </c>
      <c r="J59" s="16" t="s">
        <v>80</v>
      </c>
      <c r="K59" s="16" t="s">
        <v>87</v>
      </c>
      <c r="L59" s="16" t="s">
        <v>11</v>
      </c>
      <c r="M59" s="16">
        <v>1</v>
      </c>
      <c r="N59" s="16" t="s">
        <v>11</v>
      </c>
      <c r="O59" s="17" t="s">
        <v>34</v>
      </c>
      <c r="U59" t="str">
        <f t="shared" si="0"/>
        <v>Cape Verde Challenger CupSemi FinalApor GyorgydeakHugo Rabeux</v>
      </c>
      <c r="Z59">
        <f t="shared" si="1"/>
        <v>1</v>
      </c>
      <c r="AA59">
        <f t="shared" si="2"/>
        <v>1</v>
      </c>
      <c r="AB59">
        <f t="shared" si="3"/>
        <v>0</v>
      </c>
      <c r="AC59">
        <f t="shared" si="4"/>
        <v>0</v>
      </c>
      <c r="AD59">
        <f t="shared" si="5"/>
        <v>0</v>
      </c>
    </row>
    <row r="60" spans="1:30" x14ac:dyDescent="0.35">
      <c r="A60" s="15">
        <v>44290</v>
      </c>
      <c r="B60" s="16" t="s">
        <v>76</v>
      </c>
      <c r="C60" s="16" t="s">
        <v>91</v>
      </c>
      <c r="D60" s="16" t="s">
        <v>5</v>
      </c>
      <c r="E60" s="16" t="s">
        <v>58</v>
      </c>
      <c r="F60" s="16" t="s">
        <v>4</v>
      </c>
      <c r="G60" s="16" t="s">
        <v>55</v>
      </c>
      <c r="H60" s="16">
        <v>3</v>
      </c>
      <c r="I60" s="16">
        <v>19</v>
      </c>
      <c r="J60" s="16" t="s">
        <v>80</v>
      </c>
      <c r="K60" s="16" t="s">
        <v>87</v>
      </c>
      <c r="L60" s="16" t="s">
        <v>11</v>
      </c>
      <c r="M60" s="16">
        <v>1</v>
      </c>
      <c r="N60" s="16" t="s">
        <v>12</v>
      </c>
      <c r="O60" s="17" t="s">
        <v>33</v>
      </c>
      <c r="U60" t="str">
        <f t="shared" si="0"/>
        <v>Cape Verde Challenger CupSemi FinalApor GyorgydeakHugo Rabeux</v>
      </c>
      <c r="Z60">
        <f t="shared" si="1"/>
        <v>0</v>
      </c>
      <c r="AA60">
        <f t="shared" si="2"/>
        <v>0</v>
      </c>
      <c r="AB60">
        <f t="shared" si="3"/>
        <v>1</v>
      </c>
      <c r="AC60">
        <f t="shared" si="4"/>
        <v>0</v>
      </c>
      <c r="AD60">
        <f t="shared" si="5"/>
        <v>0</v>
      </c>
    </row>
    <row r="61" spans="1:30" x14ac:dyDescent="0.35">
      <c r="A61" s="15">
        <v>44290</v>
      </c>
      <c r="B61" s="16" t="s">
        <v>76</v>
      </c>
      <c r="C61" s="16" t="s">
        <v>91</v>
      </c>
      <c r="D61" s="16" t="s">
        <v>5</v>
      </c>
      <c r="E61" s="16" t="s">
        <v>58</v>
      </c>
      <c r="F61" s="16" t="s">
        <v>4</v>
      </c>
      <c r="G61" s="16" t="s">
        <v>55</v>
      </c>
      <c r="H61" s="16">
        <v>3</v>
      </c>
      <c r="I61" s="16">
        <v>20</v>
      </c>
      <c r="J61" s="16" t="s">
        <v>80</v>
      </c>
      <c r="K61" s="16" t="s">
        <v>87</v>
      </c>
      <c r="L61" s="16" t="s">
        <v>11</v>
      </c>
      <c r="M61" s="16" t="s">
        <v>39</v>
      </c>
      <c r="N61" s="16" t="s">
        <v>79</v>
      </c>
      <c r="O61" s="17" t="s">
        <v>33</v>
      </c>
      <c r="U61" t="str">
        <f t="shared" si="0"/>
        <v>Cape Verde Challenger CupSemi FinalApor GyorgydeakHugo Rabeux</v>
      </c>
      <c r="Z61">
        <f t="shared" si="1"/>
        <v>0</v>
      </c>
      <c r="AA61">
        <f t="shared" si="2"/>
        <v>0</v>
      </c>
      <c r="AB61">
        <f t="shared" si="3"/>
        <v>0</v>
      </c>
      <c r="AC61">
        <f t="shared" si="4"/>
        <v>0</v>
      </c>
      <c r="AD61">
        <f t="shared" si="5"/>
        <v>0</v>
      </c>
    </row>
    <row r="62" spans="1:30" x14ac:dyDescent="0.35">
      <c r="A62" s="15">
        <v>44290</v>
      </c>
      <c r="B62" s="16" t="s">
        <v>76</v>
      </c>
      <c r="C62" s="16" t="s">
        <v>91</v>
      </c>
      <c r="D62" s="16" t="s">
        <v>5</v>
      </c>
      <c r="E62" s="16" t="s">
        <v>58</v>
      </c>
      <c r="F62" s="16" t="s">
        <v>4</v>
      </c>
      <c r="G62" s="16" t="s">
        <v>55</v>
      </c>
      <c r="H62" s="16">
        <v>3</v>
      </c>
      <c r="I62" s="16">
        <v>21</v>
      </c>
      <c r="J62" s="16" t="s">
        <v>80</v>
      </c>
      <c r="K62" s="16" t="s">
        <v>87</v>
      </c>
      <c r="L62" s="16" t="s">
        <v>11</v>
      </c>
      <c r="M62" s="16">
        <v>1</v>
      </c>
      <c r="N62" s="16" t="s">
        <v>11</v>
      </c>
      <c r="O62" s="17" t="s">
        <v>33</v>
      </c>
      <c r="U62" t="str">
        <f t="shared" si="0"/>
        <v>Cape Verde Challenger CupSemi FinalApor GyorgydeakHugo Rabeux</v>
      </c>
      <c r="Z62">
        <f t="shared" si="1"/>
        <v>1</v>
      </c>
      <c r="AA62">
        <f t="shared" si="2"/>
        <v>1</v>
      </c>
      <c r="AB62">
        <f t="shared" si="3"/>
        <v>0</v>
      </c>
      <c r="AC62">
        <f t="shared" si="4"/>
        <v>0</v>
      </c>
      <c r="AD62">
        <f t="shared" si="5"/>
        <v>0</v>
      </c>
    </row>
    <row r="63" spans="1:30" x14ac:dyDescent="0.35">
      <c r="A63" s="15">
        <v>44114</v>
      </c>
      <c r="B63" s="16" t="s">
        <v>18</v>
      </c>
      <c r="C63" s="16" t="s">
        <v>69</v>
      </c>
      <c r="D63" s="16" t="s">
        <v>50</v>
      </c>
      <c r="E63" s="16" t="s">
        <v>57</v>
      </c>
      <c r="F63" s="16" t="s">
        <v>4</v>
      </c>
      <c r="G63" s="16" t="s">
        <v>56</v>
      </c>
      <c r="H63" s="16">
        <v>1</v>
      </c>
      <c r="I63" s="16">
        <v>1</v>
      </c>
      <c r="J63" s="16" t="s">
        <v>28</v>
      </c>
      <c r="K63" s="16" t="s">
        <v>70</v>
      </c>
      <c r="L63" s="16" t="s">
        <v>12</v>
      </c>
      <c r="M63" s="16" t="s">
        <v>39</v>
      </c>
      <c r="N63" s="16" t="s">
        <v>11</v>
      </c>
      <c r="O63" s="17" t="s">
        <v>33</v>
      </c>
      <c r="U63" t="str">
        <f t="shared" si="0"/>
        <v>National Challenger Series - Round 2 - HungaryBronze MatchCsaba BanyikMartin Csereklye</v>
      </c>
      <c r="Z63">
        <f t="shared" si="1"/>
        <v>0</v>
      </c>
      <c r="AA63">
        <f t="shared" si="2"/>
        <v>0</v>
      </c>
      <c r="AB63">
        <f t="shared" si="3"/>
        <v>0</v>
      </c>
      <c r="AC63">
        <f t="shared" si="4"/>
        <v>0</v>
      </c>
      <c r="AD63">
        <f t="shared" si="5"/>
        <v>0</v>
      </c>
    </row>
    <row r="64" spans="1:30" x14ac:dyDescent="0.35">
      <c r="A64" s="15">
        <v>44114</v>
      </c>
      <c r="B64" s="16" t="s">
        <v>18</v>
      </c>
      <c r="C64" s="16" t="s">
        <v>69</v>
      </c>
      <c r="D64" s="16" t="s">
        <v>50</v>
      </c>
      <c r="E64" s="16" t="s">
        <v>57</v>
      </c>
      <c r="F64" s="16" t="s">
        <v>4</v>
      </c>
      <c r="G64" s="16" t="s">
        <v>56</v>
      </c>
      <c r="H64" s="16">
        <v>1</v>
      </c>
      <c r="I64" s="16">
        <v>2</v>
      </c>
      <c r="J64" s="16" t="s">
        <v>28</v>
      </c>
      <c r="K64" s="16" t="s">
        <v>70</v>
      </c>
      <c r="L64" s="16" t="s">
        <v>12</v>
      </c>
      <c r="M64" s="16">
        <v>1</v>
      </c>
      <c r="N64" s="16" t="s">
        <v>11</v>
      </c>
      <c r="O64" s="17" t="s">
        <v>35</v>
      </c>
      <c r="U64" t="str">
        <f t="shared" si="0"/>
        <v>National Challenger Series - Round 2 - HungaryBronze MatchCsaba BanyikMartin Csereklye</v>
      </c>
      <c r="Z64">
        <f t="shared" si="1"/>
        <v>0</v>
      </c>
      <c r="AA64">
        <f t="shared" si="2"/>
        <v>0</v>
      </c>
      <c r="AB64">
        <f t="shared" si="3"/>
        <v>1</v>
      </c>
      <c r="AC64">
        <f t="shared" si="4"/>
        <v>0</v>
      </c>
      <c r="AD64">
        <f t="shared" si="5"/>
        <v>0</v>
      </c>
    </row>
    <row r="65" spans="1:30" x14ac:dyDescent="0.35">
      <c r="A65" s="15">
        <v>44114</v>
      </c>
      <c r="B65" s="16" t="s">
        <v>18</v>
      </c>
      <c r="C65" s="16" t="s">
        <v>69</v>
      </c>
      <c r="D65" s="16" t="s">
        <v>50</v>
      </c>
      <c r="E65" s="16" t="s">
        <v>57</v>
      </c>
      <c r="F65" s="16" t="s">
        <v>4</v>
      </c>
      <c r="G65" s="16" t="s">
        <v>56</v>
      </c>
      <c r="H65" s="16">
        <v>1</v>
      </c>
      <c r="I65" s="16">
        <v>3</v>
      </c>
      <c r="J65" s="16" t="s">
        <v>28</v>
      </c>
      <c r="K65" s="16" t="s">
        <v>70</v>
      </c>
      <c r="L65" s="16" t="s">
        <v>12</v>
      </c>
      <c r="M65" s="16">
        <v>1</v>
      </c>
      <c r="N65" s="16" t="s">
        <v>11</v>
      </c>
      <c r="O65" s="17" t="s">
        <v>34</v>
      </c>
      <c r="U65" t="str">
        <f t="shared" si="0"/>
        <v>National Challenger Series - Round 2 - HungaryBronze MatchCsaba BanyikMartin Csereklye</v>
      </c>
      <c r="Z65">
        <f t="shared" si="1"/>
        <v>0</v>
      </c>
      <c r="AA65">
        <f t="shared" si="2"/>
        <v>0</v>
      </c>
      <c r="AB65">
        <f t="shared" si="3"/>
        <v>1</v>
      </c>
      <c r="AC65">
        <f t="shared" si="4"/>
        <v>0</v>
      </c>
      <c r="AD65">
        <f t="shared" si="5"/>
        <v>0</v>
      </c>
    </row>
    <row r="66" spans="1:30" x14ac:dyDescent="0.35">
      <c r="A66" s="15">
        <v>44114</v>
      </c>
      <c r="B66" s="16" t="s">
        <v>18</v>
      </c>
      <c r="C66" s="16" t="s">
        <v>69</v>
      </c>
      <c r="D66" s="16" t="s">
        <v>50</v>
      </c>
      <c r="E66" s="16" t="s">
        <v>57</v>
      </c>
      <c r="F66" s="16" t="s">
        <v>4</v>
      </c>
      <c r="G66" s="16" t="s">
        <v>56</v>
      </c>
      <c r="H66" s="16">
        <v>1</v>
      </c>
      <c r="I66" s="16">
        <v>4</v>
      </c>
      <c r="J66" s="16" t="s">
        <v>28</v>
      </c>
      <c r="K66" s="16" t="s">
        <v>70</v>
      </c>
      <c r="L66" s="16" t="s">
        <v>12</v>
      </c>
      <c r="M66" s="16">
        <v>2</v>
      </c>
      <c r="N66" s="16" t="s">
        <v>40</v>
      </c>
      <c r="O66" s="17" t="s">
        <v>40</v>
      </c>
      <c r="U66" t="str">
        <f t="shared" si="0"/>
        <v>National Challenger Series - Round 2 - HungaryBronze MatchCsaba BanyikMartin Csereklye</v>
      </c>
      <c r="Z66">
        <f t="shared" si="1"/>
        <v>0</v>
      </c>
      <c r="AA66">
        <f t="shared" si="2"/>
        <v>0</v>
      </c>
      <c r="AB66">
        <f t="shared" si="3"/>
        <v>0</v>
      </c>
      <c r="AC66">
        <f t="shared" si="4"/>
        <v>0</v>
      </c>
      <c r="AD66">
        <f t="shared" si="5"/>
        <v>0</v>
      </c>
    </row>
    <row r="67" spans="1:30" x14ac:dyDescent="0.35">
      <c r="A67" s="15">
        <v>44114</v>
      </c>
      <c r="B67" s="16" t="s">
        <v>18</v>
      </c>
      <c r="C67" s="16" t="s">
        <v>69</v>
      </c>
      <c r="D67" s="16" t="s">
        <v>50</v>
      </c>
      <c r="E67" s="16" t="s">
        <v>57</v>
      </c>
      <c r="F67" s="16" t="s">
        <v>4</v>
      </c>
      <c r="G67" s="16" t="s">
        <v>56</v>
      </c>
      <c r="H67" s="16">
        <v>1</v>
      </c>
      <c r="I67" s="16">
        <v>5</v>
      </c>
      <c r="J67" s="16" t="s">
        <v>28</v>
      </c>
      <c r="K67" s="16" t="s">
        <v>70</v>
      </c>
      <c r="L67" s="16" t="s">
        <v>12</v>
      </c>
      <c r="M67" s="16">
        <v>1</v>
      </c>
      <c r="N67" s="16" t="s">
        <v>40</v>
      </c>
      <c r="O67" s="17" t="s">
        <v>40</v>
      </c>
      <c r="U67" t="str">
        <f t="shared" ref="U67:U130" si="6">CONCATENATE(C67,G67,J67,K67)</f>
        <v>National Challenger Series - Round 2 - HungaryBronze MatchCsaba BanyikMartin Csereklye</v>
      </c>
      <c r="Z67">
        <f t="shared" ref="Z67:Z130" si="7">IF(L67=N67,1,0)</f>
        <v>0</v>
      </c>
      <c r="AA67">
        <f t="shared" ref="AA67:AA130" si="8">IF(AND(M67=1,L67=N67),1,0)</f>
        <v>0</v>
      </c>
      <c r="AB67">
        <f t="shared" ref="AB67:AB130" si="9">IF(AND(M67=1,L67&lt;&gt;N67,N67&lt;&gt;"E"),1,0)</f>
        <v>0</v>
      </c>
      <c r="AC67">
        <f t="shared" ref="AC67:AC130" si="10">IF(AND(M67=2,L67=N67),1,0)</f>
        <v>0</v>
      </c>
      <c r="AD67">
        <f t="shared" ref="AD67:AD130" si="11">IF(AND(M67=2,L67&lt;&gt;N67,N67&lt;&gt;"E"),1,0)</f>
        <v>0</v>
      </c>
    </row>
    <row r="68" spans="1:30" x14ac:dyDescent="0.35">
      <c r="A68" s="15">
        <v>44114</v>
      </c>
      <c r="B68" s="16" t="s">
        <v>18</v>
      </c>
      <c r="C68" s="16" t="s">
        <v>69</v>
      </c>
      <c r="D68" s="16" t="s">
        <v>50</v>
      </c>
      <c r="E68" s="16" t="s">
        <v>57</v>
      </c>
      <c r="F68" s="16" t="s">
        <v>4</v>
      </c>
      <c r="G68" s="16" t="s">
        <v>56</v>
      </c>
      <c r="H68" s="16">
        <v>1</v>
      </c>
      <c r="I68" s="16">
        <v>6</v>
      </c>
      <c r="J68" s="16" t="s">
        <v>28</v>
      </c>
      <c r="K68" s="16" t="s">
        <v>70</v>
      </c>
      <c r="L68" s="16" t="s">
        <v>12</v>
      </c>
      <c r="M68" s="16">
        <v>2</v>
      </c>
      <c r="N68" s="16" t="s">
        <v>12</v>
      </c>
      <c r="O68" s="17" t="s">
        <v>33</v>
      </c>
      <c r="U68" t="str">
        <f t="shared" si="6"/>
        <v>National Challenger Series - Round 2 - HungaryBronze MatchCsaba BanyikMartin Csereklye</v>
      </c>
      <c r="Z68">
        <f t="shared" si="7"/>
        <v>1</v>
      </c>
      <c r="AA68">
        <f t="shared" si="8"/>
        <v>0</v>
      </c>
      <c r="AB68">
        <f t="shared" si="9"/>
        <v>0</v>
      </c>
      <c r="AC68">
        <f t="shared" si="10"/>
        <v>1</v>
      </c>
      <c r="AD68">
        <f t="shared" si="11"/>
        <v>0</v>
      </c>
    </row>
    <row r="69" spans="1:30" x14ac:dyDescent="0.35">
      <c r="A69" s="15">
        <v>44114</v>
      </c>
      <c r="B69" s="16" t="s">
        <v>18</v>
      </c>
      <c r="C69" s="16" t="s">
        <v>69</v>
      </c>
      <c r="D69" s="16" t="s">
        <v>50</v>
      </c>
      <c r="E69" s="16" t="s">
        <v>57</v>
      </c>
      <c r="F69" s="16" t="s">
        <v>4</v>
      </c>
      <c r="G69" s="16" t="s">
        <v>56</v>
      </c>
      <c r="H69" s="16">
        <v>1</v>
      </c>
      <c r="I69" s="16">
        <v>7</v>
      </c>
      <c r="J69" s="16" t="s">
        <v>28</v>
      </c>
      <c r="K69" s="16" t="s">
        <v>70</v>
      </c>
      <c r="L69" s="16" t="s">
        <v>11</v>
      </c>
      <c r="M69" s="16">
        <v>1</v>
      </c>
      <c r="N69" s="16" t="s">
        <v>12</v>
      </c>
      <c r="O69" s="17" t="s">
        <v>34</v>
      </c>
      <c r="U69" t="str">
        <f t="shared" si="6"/>
        <v>National Challenger Series - Round 2 - HungaryBronze MatchCsaba BanyikMartin Csereklye</v>
      </c>
      <c r="Z69">
        <f t="shared" si="7"/>
        <v>0</v>
      </c>
      <c r="AA69">
        <f t="shared" si="8"/>
        <v>0</v>
      </c>
      <c r="AB69">
        <f t="shared" si="9"/>
        <v>1</v>
      </c>
      <c r="AC69">
        <f t="shared" si="10"/>
        <v>0</v>
      </c>
      <c r="AD69">
        <f t="shared" si="11"/>
        <v>0</v>
      </c>
    </row>
    <row r="70" spans="1:30" x14ac:dyDescent="0.35">
      <c r="A70" s="15">
        <v>44114</v>
      </c>
      <c r="B70" s="16" t="s">
        <v>18</v>
      </c>
      <c r="C70" s="16" t="s">
        <v>69</v>
      </c>
      <c r="D70" s="16" t="s">
        <v>50</v>
      </c>
      <c r="E70" s="16" t="s">
        <v>57</v>
      </c>
      <c r="F70" s="16" t="s">
        <v>4</v>
      </c>
      <c r="G70" s="16" t="s">
        <v>56</v>
      </c>
      <c r="H70" s="16">
        <v>1</v>
      </c>
      <c r="I70" s="16">
        <v>8</v>
      </c>
      <c r="J70" s="16" t="s">
        <v>28</v>
      </c>
      <c r="K70" s="16" t="s">
        <v>70</v>
      </c>
      <c r="L70" s="16" t="s">
        <v>11</v>
      </c>
      <c r="M70" s="16">
        <v>1</v>
      </c>
      <c r="N70" s="16" t="s">
        <v>12</v>
      </c>
      <c r="O70" s="17" t="s">
        <v>34</v>
      </c>
      <c r="U70" t="str">
        <f t="shared" si="6"/>
        <v>National Challenger Series - Round 2 - HungaryBronze MatchCsaba BanyikMartin Csereklye</v>
      </c>
      <c r="Z70">
        <f t="shared" si="7"/>
        <v>0</v>
      </c>
      <c r="AA70">
        <f t="shared" si="8"/>
        <v>0</v>
      </c>
      <c r="AB70">
        <f t="shared" si="9"/>
        <v>1</v>
      </c>
      <c r="AC70">
        <f t="shared" si="10"/>
        <v>0</v>
      </c>
      <c r="AD70">
        <f t="shared" si="11"/>
        <v>0</v>
      </c>
    </row>
    <row r="71" spans="1:30" x14ac:dyDescent="0.35">
      <c r="A71" s="15">
        <v>44114</v>
      </c>
      <c r="B71" s="16" t="s">
        <v>18</v>
      </c>
      <c r="C71" s="16" t="s">
        <v>69</v>
      </c>
      <c r="D71" s="16" t="s">
        <v>50</v>
      </c>
      <c r="E71" s="16" t="s">
        <v>57</v>
      </c>
      <c r="F71" s="16" t="s">
        <v>4</v>
      </c>
      <c r="G71" s="16" t="s">
        <v>56</v>
      </c>
      <c r="H71" s="16">
        <v>1</v>
      </c>
      <c r="I71" s="16">
        <v>9</v>
      </c>
      <c r="J71" s="16" t="s">
        <v>28</v>
      </c>
      <c r="K71" s="16" t="s">
        <v>70</v>
      </c>
      <c r="L71" s="16" t="s">
        <v>11</v>
      </c>
      <c r="M71" s="16">
        <v>2</v>
      </c>
      <c r="N71" s="16" t="s">
        <v>12</v>
      </c>
      <c r="O71" s="17" t="s">
        <v>34</v>
      </c>
      <c r="U71" t="str">
        <f t="shared" si="6"/>
        <v>National Challenger Series - Round 2 - HungaryBronze MatchCsaba BanyikMartin Csereklye</v>
      </c>
      <c r="Z71">
        <f t="shared" si="7"/>
        <v>0</v>
      </c>
      <c r="AA71">
        <f t="shared" si="8"/>
        <v>0</v>
      </c>
      <c r="AB71">
        <f t="shared" si="9"/>
        <v>0</v>
      </c>
      <c r="AC71">
        <f t="shared" si="10"/>
        <v>0</v>
      </c>
      <c r="AD71">
        <f t="shared" si="11"/>
        <v>1</v>
      </c>
    </row>
    <row r="72" spans="1:30" x14ac:dyDescent="0.35">
      <c r="A72" s="15">
        <v>44114</v>
      </c>
      <c r="B72" s="16" t="s">
        <v>18</v>
      </c>
      <c r="C72" s="16" t="s">
        <v>69</v>
      </c>
      <c r="D72" s="16" t="s">
        <v>50</v>
      </c>
      <c r="E72" s="16" t="s">
        <v>57</v>
      </c>
      <c r="F72" s="16" t="s">
        <v>4</v>
      </c>
      <c r="G72" s="16" t="s">
        <v>56</v>
      </c>
      <c r="H72" s="16">
        <v>1</v>
      </c>
      <c r="I72" s="16">
        <v>10</v>
      </c>
      <c r="J72" s="16" t="s">
        <v>28</v>
      </c>
      <c r="K72" s="16" t="s">
        <v>70</v>
      </c>
      <c r="L72" s="16" t="s">
        <v>11</v>
      </c>
      <c r="M72" s="16">
        <v>2</v>
      </c>
      <c r="N72" s="16" t="s">
        <v>12</v>
      </c>
      <c r="O72" s="17" t="s">
        <v>33</v>
      </c>
      <c r="U72" t="str">
        <f t="shared" si="6"/>
        <v>National Challenger Series - Round 2 - HungaryBronze MatchCsaba BanyikMartin Csereklye</v>
      </c>
      <c r="Z72">
        <f t="shared" si="7"/>
        <v>0</v>
      </c>
      <c r="AA72">
        <f t="shared" si="8"/>
        <v>0</v>
      </c>
      <c r="AB72">
        <f t="shared" si="9"/>
        <v>0</v>
      </c>
      <c r="AC72">
        <f t="shared" si="10"/>
        <v>0</v>
      </c>
      <c r="AD72">
        <f t="shared" si="11"/>
        <v>1</v>
      </c>
    </row>
    <row r="73" spans="1:30" x14ac:dyDescent="0.35">
      <c r="A73" s="15">
        <v>44114</v>
      </c>
      <c r="B73" s="16" t="s">
        <v>18</v>
      </c>
      <c r="C73" s="16" t="s">
        <v>69</v>
      </c>
      <c r="D73" s="16" t="s">
        <v>50</v>
      </c>
      <c r="E73" s="16" t="s">
        <v>57</v>
      </c>
      <c r="F73" s="16" t="s">
        <v>4</v>
      </c>
      <c r="G73" s="16" t="s">
        <v>56</v>
      </c>
      <c r="H73" s="16">
        <v>1</v>
      </c>
      <c r="I73" s="16">
        <v>11</v>
      </c>
      <c r="J73" s="16" t="s">
        <v>28</v>
      </c>
      <c r="K73" s="16" t="s">
        <v>70</v>
      </c>
      <c r="L73" s="16" t="s">
        <v>12</v>
      </c>
      <c r="M73" s="16">
        <v>2</v>
      </c>
      <c r="N73" s="16" t="s">
        <v>11</v>
      </c>
      <c r="O73" s="17" t="s">
        <v>34</v>
      </c>
      <c r="U73" t="str">
        <f t="shared" si="6"/>
        <v>National Challenger Series - Round 2 - HungaryBronze MatchCsaba BanyikMartin Csereklye</v>
      </c>
      <c r="Z73">
        <f t="shared" si="7"/>
        <v>0</v>
      </c>
      <c r="AA73">
        <f t="shared" si="8"/>
        <v>0</v>
      </c>
      <c r="AB73">
        <f t="shared" si="9"/>
        <v>0</v>
      </c>
      <c r="AC73">
        <f t="shared" si="10"/>
        <v>0</v>
      </c>
      <c r="AD73">
        <f t="shared" si="11"/>
        <v>1</v>
      </c>
    </row>
    <row r="74" spans="1:30" x14ac:dyDescent="0.35">
      <c r="A74" s="15">
        <v>44114</v>
      </c>
      <c r="B74" s="16" t="s">
        <v>18</v>
      </c>
      <c r="C74" s="16" t="s">
        <v>69</v>
      </c>
      <c r="D74" s="16" t="s">
        <v>50</v>
      </c>
      <c r="E74" s="16" t="s">
        <v>57</v>
      </c>
      <c r="F74" s="16" t="s">
        <v>4</v>
      </c>
      <c r="G74" s="16" t="s">
        <v>56</v>
      </c>
      <c r="H74" s="16">
        <v>1</v>
      </c>
      <c r="I74" s="16">
        <v>12</v>
      </c>
      <c r="J74" s="16" t="s">
        <v>28</v>
      </c>
      <c r="K74" s="16" t="s">
        <v>70</v>
      </c>
      <c r="L74" s="16" t="s">
        <v>12</v>
      </c>
      <c r="M74" s="16">
        <v>2</v>
      </c>
      <c r="N74" s="16" t="s">
        <v>11</v>
      </c>
      <c r="O74" s="17" t="s">
        <v>33</v>
      </c>
      <c r="U74" t="str">
        <f t="shared" si="6"/>
        <v>National Challenger Series - Round 2 - HungaryBronze MatchCsaba BanyikMartin Csereklye</v>
      </c>
      <c r="Z74">
        <f t="shared" si="7"/>
        <v>0</v>
      </c>
      <c r="AA74">
        <f t="shared" si="8"/>
        <v>0</v>
      </c>
      <c r="AB74">
        <f t="shared" si="9"/>
        <v>0</v>
      </c>
      <c r="AC74">
        <f t="shared" si="10"/>
        <v>0</v>
      </c>
      <c r="AD74">
        <f t="shared" si="11"/>
        <v>1</v>
      </c>
    </row>
    <row r="75" spans="1:30" x14ac:dyDescent="0.35">
      <c r="A75" s="15">
        <v>44114</v>
      </c>
      <c r="B75" s="16" t="s">
        <v>18</v>
      </c>
      <c r="C75" s="16" t="s">
        <v>69</v>
      </c>
      <c r="D75" s="16" t="s">
        <v>50</v>
      </c>
      <c r="E75" s="16" t="s">
        <v>57</v>
      </c>
      <c r="F75" s="16" t="s">
        <v>4</v>
      </c>
      <c r="G75" s="16" t="s">
        <v>56</v>
      </c>
      <c r="H75" s="16">
        <v>1</v>
      </c>
      <c r="I75" s="16">
        <v>13</v>
      </c>
      <c r="J75" s="16" t="s">
        <v>28</v>
      </c>
      <c r="K75" s="16" t="s">
        <v>70</v>
      </c>
      <c r="L75" s="16" t="s">
        <v>12</v>
      </c>
      <c r="M75" s="16">
        <v>2</v>
      </c>
      <c r="N75" s="16" t="s">
        <v>11</v>
      </c>
      <c r="O75" s="17" t="s">
        <v>35</v>
      </c>
      <c r="U75" t="str">
        <f t="shared" si="6"/>
        <v>National Challenger Series - Round 2 - HungaryBronze MatchCsaba BanyikMartin Csereklye</v>
      </c>
      <c r="Z75">
        <f t="shared" si="7"/>
        <v>0</v>
      </c>
      <c r="AA75">
        <f t="shared" si="8"/>
        <v>0</v>
      </c>
      <c r="AB75">
        <f t="shared" si="9"/>
        <v>0</v>
      </c>
      <c r="AC75">
        <f t="shared" si="10"/>
        <v>0</v>
      </c>
      <c r="AD75">
        <f t="shared" si="11"/>
        <v>1</v>
      </c>
    </row>
    <row r="76" spans="1:30" x14ac:dyDescent="0.35">
      <c r="A76" s="15">
        <v>44114</v>
      </c>
      <c r="B76" s="16" t="s">
        <v>18</v>
      </c>
      <c r="C76" s="16" t="s">
        <v>69</v>
      </c>
      <c r="D76" s="16" t="s">
        <v>50</v>
      </c>
      <c r="E76" s="16" t="s">
        <v>57</v>
      </c>
      <c r="F76" s="16" t="s">
        <v>4</v>
      </c>
      <c r="G76" s="16" t="s">
        <v>56</v>
      </c>
      <c r="H76" s="16">
        <v>1</v>
      </c>
      <c r="I76" s="16">
        <v>14</v>
      </c>
      <c r="J76" s="16" t="s">
        <v>28</v>
      </c>
      <c r="K76" s="16" t="s">
        <v>70</v>
      </c>
      <c r="L76" s="16" t="s">
        <v>12</v>
      </c>
      <c r="M76" s="16">
        <v>1</v>
      </c>
      <c r="N76" s="16" t="s">
        <v>12</v>
      </c>
      <c r="O76" s="17" t="s">
        <v>34</v>
      </c>
      <c r="U76" t="str">
        <f t="shared" si="6"/>
        <v>National Challenger Series - Round 2 - HungaryBronze MatchCsaba BanyikMartin Csereklye</v>
      </c>
      <c r="Z76">
        <f t="shared" si="7"/>
        <v>1</v>
      </c>
      <c r="AA76">
        <f t="shared" si="8"/>
        <v>1</v>
      </c>
      <c r="AB76">
        <f t="shared" si="9"/>
        <v>0</v>
      </c>
      <c r="AC76">
        <f t="shared" si="10"/>
        <v>0</v>
      </c>
      <c r="AD76">
        <f t="shared" si="11"/>
        <v>0</v>
      </c>
    </row>
    <row r="77" spans="1:30" x14ac:dyDescent="0.35">
      <c r="A77" s="15">
        <v>44114</v>
      </c>
      <c r="B77" s="16" t="s">
        <v>18</v>
      </c>
      <c r="C77" s="16" t="s">
        <v>69</v>
      </c>
      <c r="D77" s="16" t="s">
        <v>50</v>
      </c>
      <c r="E77" s="16" t="s">
        <v>57</v>
      </c>
      <c r="F77" s="16" t="s">
        <v>4</v>
      </c>
      <c r="G77" s="16" t="s">
        <v>56</v>
      </c>
      <c r="H77" s="16">
        <v>1</v>
      </c>
      <c r="I77" s="16">
        <v>15</v>
      </c>
      <c r="J77" s="16" t="s">
        <v>28</v>
      </c>
      <c r="K77" s="16" t="s">
        <v>70</v>
      </c>
      <c r="L77" s="16" t="s">
        <v>11</v>
      </c>
      <c r="M77" s="16">
        <v>1</v>
      </c>
      <c r="N77" s="16" t="s">
        <v>40</v>
      </c>
      <c r="O77" s="17" t="s">
        <v>40</v>
      </c>
      <c r="U77" t="str">
        <f t="shared" si="6"/>
        <v>National Challenger Series - Round 2 - HungaryBronze MatchCsaba BanyikMartin Csereklye</v>
      </c>
      <c r="Z77">
        <f t="shared" si="7"/>
        <v>0</v>
      </c>
      <c r="AA77">
        <f t="shared" si="8"/>
        <v>0</v>
      </c>
      <c r="AB77">
        <f t="shared" si="9"/>
        <v>0</v>
      </c>
      <c r="AC77">
        <f t="shared" si="10"/>
        <v>0</v>
      </c>
      <c r="AD77">
        <f t="shared" si="11"/>
        <v>0</v>
      </c>
    </row>
    <row r="78" spans="1:30" x14ac:dyDescent="0.35">
      <c r="A78" s="15">
        <v>44114</v>
      </c>
      <c r="B78" s="16" t="s">
        <v>18</v>
      </c>
      <c r="C78" s="16" t="s">
        <v>69</v>
      </c>
      <c r="D78" s="16" t="s">
        <v>50</v>
      </c>
      <c r="E78" s="16" t="s">
        <v>57</v>
      </c>
      <c r="F78" s="16" t="s">
        <v>4</v>
      </c>
      <c r="G78" s="16" t="s">
        <v>56</v>
      </c>
      <c r="H78" s="16">
        <v>1</v>
      </c>
      <c r="I78" s="16">
        <v>16</v>
      </c>
      <c r="J78" s="16" t="s">
        <v>28</v>
      </c>
      <c r="K78" s="16" t="s">
        <v>70</v>
      </c>
      <c r="L78" s="16" t="s">
        <v>11</v>
      </c>
      <c r="M78" s="16">
        <v>2</v>
      </c>
      <c r="N78" s="16" t="s">
        <v>11</v>
      </c>
      <c r="O78" s="17" t="s">
        <v>33</v>
      </c>
      <c r="U78" t="str">
        <f t="shared" si="6"/>
        <v>National Challenger Series - Round 2 - HungaryBronze MatchCsaba BanyikMartin Csereklye</v>
      </c>
      <c r="Z78">
        <f t="shared" si="7"/>
        <v>1</v>
      </c>
      <c r="AA78">
        <f t="shared" si="8"/>
        <v>0</v>
      </c>
      <c r="AB78">
        <f t="shared" si="9"/>
        <v>0</v>
      </c>
      <c r="AC78">
        <f t="shared" si="10"/>
        <v>1</v>
      </c>
      <c r="AD78">
        <f t="shared" si="11"/>
        <v>0</v>
      </c>
    </row>
    <row r="79" spans="1:30" x14ac:dyDescent="0.35">
      <c r="A79" s="15">
        <v>44114</v>
      </c>
      <c r="B79" s="16" t="s">
        <v>18</v>
      </c>
      <c r="C79" s="16" t="s">
        <v>69</v>
      </c>
      <c r="D79" s="16" t="s">
        <v>50</v>
      </c>
      <c r="E79" s="16" t="s">
        <v>57</v>
      </c>
      <c r="F79" s="16" t="s">
        <v>4</v>
      </c>
      <c r="G79" s="16" t="s">
        <v>56</v>
      </c>
      <c r="H79" s="16">
        <v>1</v>
      </c>
      <c r="I79" s="16">
        <v>17</v>
      </c>
      <c r="J79" s="16" t="s">
        <v>28</v>
      </c>
      <c r="K79" s="16" t="s">
        <v>70</v>
      </c>
      <c r="L79" s="16" t="s">
        <v>11</v>
      </c>
      <c r="M79" s="16" t="s">
        <v>39</v>
      </c>
      <c r="N79" s="16" t="s">
        <v>12</v>
      </c>
      <c r="O79" s="17" t="s">
        <v>33</v>
      </c>
      <c r="U79" t="str">
        <f t="shared" si="6"/>
        <v>National Challenger Series - Round 2 - HungaryBronze MatchCsaba BanyikMartin Csereklye</v>
      </c>
      <c r="Z79">
        <f t="shared" si="7"/>
        <v>0</v>
      </c>
      <c r="AA79">
        <f t="shared" si="8"/>
        <v>0</v>
      </c>
      <c r="AB79">
        <f t="shared" si="9"/>
        <v>0</v>
      </c>
      <c r="AC79">
        <f t="shared" si="10"/>
        <v>0</v>
      </c>
      <c r="AD79">
        <f t="shared" si="11"/>
        <v>0</v>
      </c>
    </row>
    <row r="80" spans="1:30" x14ac:dyDescent="0.35">
      <c r="A80" s="15">
        <v>44114</v>
      </c>
      <c r="B80" s="16" t="s">
        <v>18</v>
      </c>
      <c r="C80" s="16" t="s">
        <v>69</v>
      </c>
      <c r="D80" s="16" t="s">
        <v>50</v>
      </c>
      <c r="E80" s="16" t="s">
        <v>57</v>
      </c>
      <c r="F80" s="16" t="s">
        <v>4</v>
      </c>
      <c r="G80" s="16" t="s">
        <v>56</v>
      </c>
      <c r="H80" s="16">
        <v>1</v>
      </c>
      <c r="I80" s="16">
        <v>18</v>
      </c>
      <c r="J80" s="16" t="s">
        <v>28</v>
      </c>
      <c r="K80" s="16" t="s">
        <v>70</v>
      </c>
      <c r="L80" s="16" t="s">
        <v>11</v>
      </c>
      <c r="M80" s="16">
        <v>2</v>
      </c>
      <c r="N80" s="16" t="s">
        <v>12</v>
      </c>
      <c r="O80" s="17" t="s">
        <v>35</v>
      </c>
      <c r="U80" t="str">
        <f t="shared" si="6"/>
        <v>National Challenger Series - Round 2 - HungaryBronze MatchCsaba BanyikMartin Csereklye</v>
      </c>
      <c r="Z80">
        <f t="shared" si="7"/>
        <v>0</v>
      </c>
      <c r="AA80">
        <f t="shared" si="8"/>
        <v>0</v>
      </c>
      <c r="AB80">
        <f t="shared" si="9"/>
        <v>0</v>
      </c>
      <c r="AC80">
        <f t="shared" si="10"/>
        <v>0</v>
      </c>
      <c r="AD80">
        <f t="shared" si="11"/>
        <v>1</v>
      </c>
    </row>
    <row r="81" spans="1:30" x14ac:dyDescent="0.35">
      <c r="A81" s="15">
        <v>44114</v>
      </c>
      <c r="B81" s="16" t="s">
        <v>18</v>
      </c>
      <c r="C81" s="16" t="s">
        <v>69</v>
      </c>
      <c r="D81" s="16" t="s">
        <v>50</v>
      </c>
      <c r="E81" s="16" t="s">
        <v>57</v>
      </c>
      <c r="F81" s="16" t="s">
        <v>4</v>
      </c>
      <c r="G81" s="16" t="s">
        <v>56</v>
      </c>
      <c r="H81" s="16">
        <v>1</v>
      </c>
      <c r="I81" s="16">
        <v>19</v>
      </c>
      <c r="J81" s="16" t="s">
        <v>28</v>
      </c>
      <c r="K81" s="16" t="s">
        <v>70</v>
      </c>
      <c r="L81" s="16" t="s">
        <v>11</v>
      </c>
      <c r="M81" s="16">
        <v>2</v>
      </c>
      <c r="N81" s="16" t="s">
        <v>12</v>
      </c>
      <c r="O81" s="17" t="s">
        <v>34</v>
      </c>
      <c r="U81" t="str">
        <f t="shared" si="6"/>
        <v>National Challenger Series - Round 2 - HungaryBronze MatchCsaba BanyikMartin Csereklye</v>
      </c>
      <c r="Z81">
        <f t="shared" si="7"/>
        <v>0</v>
      </c>
      <c r="AA81">
        <f t="shared" si="8"/>
        <v>0</v>
      </c>
      <c r="AB81">
        <f t="shared" si="9"/>
        <v>0</v>
      </c>
      <c r="AC81">
        <f t="shared" si="10"/>
        <v>0</v>
      </c>
      <c r="AD81">
        <f t="shared" si="11"/>
        <v>1</v>
      </c>
    </row>
    <row r="82" spans="1:30" x14ac:dyDescent="0.35">
      <c r="A82" s="15">
        <v>44114</v>
      </c>
      <c r="B82" s="16" t="s">
        <v>18</v>
      </c>
      <c r="C82" s="16" t="s">
        <v>69</v>
      </c>
      <c r="D82" s="16" t="s">
        <v>50</v>
      </c>
      <c r="E82" s="16" t="s">
        <v>57</v>
      </c>
      <c r="F82" s="16" t="s">
        <v>4</v>
      </c>
      <c r="G82" s="16" t="s">
        <v>56</v>
      </c>
      <c r="H82" s="16">
        <v>1</v>
      </c>
      <c r="I82" s="16">
        <v>20</v>
      </c>
      <c r="J82" s="16" t="s">
        <v>28</v>
      </c>
      <c r="K82" s="16" t="s">
        <v>70</v>
      </c>
      <c r="L82" s="16" t="s">
        <v>12</v>
      </c>
      <c r="M82" s="16">
        <v>1</v>
      </c>
      <c r="N82" s="16" t="s">
        <v>11</v>
      </c>
      <c r="O82" s="17" t="s">
        <v>34</v>
      </c>
      <c r="U82" t="str">
        <f t="shared" si="6"/>
        <v>National Challenger Series - Round 2 - HungaryBronze MatchCsaba BanyikMartin Csereklye</v>
      </c>
      <c r="Z82">
        <f t="shared" si="7"/>
        <v>0</v>
      </c>
      <c r="AA82">
        <f t="shared" si="8"/>
        <v>0</v>
      </c>
      <c r="AB82">
        <f t="shared" si="9"/>
        <v>1</v>
      </c>
      <c r="AC82">
        <f t="shared" si="10"/>
        <v>0</v>
      </c>
      <c r="AD82">
        <f t="shared" si="11"/>
        <v>0</v>
      </c>
    </row>
    <row r="83" spans="1:30" x14ac:dyDescent="0.35">
      <c r="A83" s="15">
        <v>44114</v>
      </c>
      <c r="B83" s="16" t="s">
        <v>18</v>
      </c>
      <c r="C83" s="16" t="s">
        <v>69</v>
      </c>
      <c r="D83" s="16" t="s">
        <v>50</v>
      </c>
      <c r="E83" s="16" t="s">
        <v>57</v>
      </c>
      <c r="F83" s="16" t="s">
        <v>4</v>
      </c>
      <c r="G83" s="16" t="s">
        <v>56</v>
      </c>
      <c r="H83" s="16">
        <v>1</v>
      </c>
      <c r="I83" s="16">
        <v>21</v>
      </c>
      <c r="J83" s="16" t="s">
        <v>28</v>
      </c>
      <c r="K83" s="16" t="s">
        <v>70</v>
      </c>
      <c r="L83" s="16" t="s">
        <v>12</v>
      </c>
      <c r="M83" s="16">
        <v>1</v>
      </c>
      <c r="N83" s="16" t="s">
        <v>12</v>
      </c>
      <c r="O83" s="17" t="s">
        <v>34</v>
      </c>
      <c r="U83" t="str">
        <f t="shared" si="6"/>
        <v>National Challenger Series - Round 2 - HungaryBronze MatchCsaba BanyikMartin Csereklye</v>
      </c>
      <c r="Z83">
        <f t="shared" si="7"/>
        <v>1</v>
      </c>
      <c r="AA83">
        <f t="shared" si="8"/>
        <v>1</v>
      </c>
      <c r="AB83">
        <f t="shared" si="9"/>
        <v>0</v>
      </c>
      <c r="AC83">
        <f t="shared" si="10"/>
        <v>0</v>
      </c>
      <c r="AD83">
        <f t="shared" si="11"/>
        <v>0</v>
      </c>
    </row>
    <row r="84" spans="1:30" x14ac:dyDescent="0.35">
      <c r="A84" s="15">
        <v>44114</v>
      </c>
      <c r="B84" s="16" t="s">
        <v>18</v>
      </c>
      <c r="C84" s="16" t="s">
        <v>69</v>
      </c>
      <c r="D84" s="16" t="s">
        <v>50</v>
      </c>
      <c r="E84" s="16" t="s">
        <v>57</v>
      </c>
      <c r="F84" s="16" t="s">
        <v>4</v>
      </c>
      <c r="G84" s="16" t="s">
        <v>56</v>
      </c>
      <c r="H84" s="16">
        <v>1</v>
      </c>
      <c r="I84" s="16">
        <v>22</v>
      </c>
      <c r="J84" s="16" t="s">
        <v>28</v>
      </c>
      <c r="K84" s="16" t="s">
        <v>70</v>
      </c>
      <c r="L84" s="16" t="s">
        <v>12</v>
      </c>
      <c r="M84" s="16">
        <v>1</v>
      </c>
      <c r="N84" s="16" t="s">
        <v>12</v>
      </c>
      <c r="O84" s="17" t="s">
        <v>34</v>
      </c>
      <c r="U84" t="str">
        <f t="shared" si="6"/>
        <v>National Challenger Series - Round 2 - HungaryBronze MatchCsaba BanyikMartin Csereklye</v>
      </c>
      <c r="Z84">
        <f t="shared" si="7"/>
        <v>1</v>
      </c>
      <c r="AA84">
        <f t="shared" si="8"/>
        <v>1</v>
      </c>
      <c r="AB84">
        <f t="shared" si="9"/>
        <v>0</v>
      </c>
      <c r="AC84">
        <f t="shared" si="10"/>
        <v>0</v>
      </c>
      <c r="AD84">
        <f t="shared" si="11"/>
        <v>0</v>
      </c>
    </row>
    <row r="85" spans="1:30" x14ac:dyDescent="0.35">
      <c r="A85" s="15">
        <v>44114</v>
      </c>
      <c r="B85" s="16" t="s">
        <v>18</v>
      </c>
      <c r="C85" s="16" t="s">
        <v>69</v>
      </c>
      <c r="D85" s="16" t="s">
        <v>50</v>
      </c>
      <c r="E85" s="16" t="s">
        <v>57</v>
      </c>
      <c r="F85" s="16" t="s">
        <v>4</v>
      </c>
      <c r="G85" s="16" t="s">
        <v>56</v>
      </c>
      <c r="H85" s="16">
        <v>1</v>
      </c>
      <c r="I85" s="16">
        <v>23</v>
      </c>
      <c r="J85" s="16" t="s">
        <v>28</v>
      </c>
      <c r="K85" s="16" t="s">
        <v>70</v>
      </c>
      <c r="L85" s="16" t="s">
        <v>12</v>
      </c>
      <c r="M85" s="16">
        <v>2</v>
      </c>
      <c r="N85" s="16" t="s">
        <v>12</v>
      </c>
      <c r="O85" s="17" t="s">
        <v>35</v>
      </c>
      <c r="U85" t="str">
        <f t="shared" si="6"/>
        <v>National Challenger Series - Round 2 - HungaryBronze MatchCsaba BanyikMartin Csereklye</v>
      </c>
      <c r="Z85">
        <f t="shared" si="7"/>
        <v>1</v>
      </c>
      <c r="AA85">
        <f t="shared" si="8"/>
        <v>0</v>
      </c>
      <c r="AB85">
        <f t="shared" si="9"/>
        <v>0</v>
      </c>
      <c r="AC85">
        <f t="shared" si="10"/>
        <v>1</v>
      </c>
      <c r="AD85">
        <f t="shared" si="11"/>
        <v>0</v>
      </c>
    </row>
    <row r="86" spans="1:30" x14ac:dyDescent="0.35">
      <c r="A86" s="15">
        <v>44114</v>
      </c>
      <c r="B86" s="16" t="s">
        <v>18</v>
      </c>
      <c r="C86" s="16" t="s">
        <v>69</v>
      </c>
      <c r="D86" s="16" t="s">
        <v>50</v>
      </c>
      <c r="E86" s="16" t="s">
        <v>57</v>
      </c>
      <c r="F86" s="16" t="s">
        <v>4</v>
      </c>
      <c r="G86" s="16" t="s">
        <v>56</v>
      </c>
      <c r="H86" s="16">
        <v>2</v>
      </c>
      <c r="I86" s="16">
        <v>24</v>
      </c>
      <c r="J86" s="16" t="s">
        <v>28</v>
      </c>
      <c r="K86" s="16" t="s">
        <v>70</v>
      </c>
      <c r="L86" s="16" t="s">
        <v>11</v>
      </c>
      <c r="M86" s="16">
        <v>1</v>
      </c>
      <c r="N86" s="16" t="s">
        <v>11</v>
      </c>
      <c r="O86" s="17" t="s">
        <v>34</v>
      </c>
      <c r="U86" t="str">
        <f t="shared" si="6"/>
        <v>National Challenger Series - Round 2 - HungaryBronze MatchCsaba BanyikMartin Csereklye</v>
      </c>
      <c r="Z86">
        <f t="shared" si="7"/>
        <v>1</v>
      </c>
      <c r="AA86">
        <f t="shared" si="8"/>
        <v>1</v>
      </c>
      <c r="AB86">
        <f t="shared" si="9"/>
        <v>0</v>
      </c>
      <c r="AC86">
        <f t="shared" si="10"/>
        <v>0</v>
      </c>
      <c r="AD86">
        <f t="shared" si="11"/>
        <v>0</v>
      </c>
    </row>
    <row r="87" spans="1:30" x14ac:dyDescent="0.35">
      <c r="A87" s="15">
        <v>44114</v>
      </c>
      <c r="B87" s="16" t="s">
        <v>18</v>
      </c>
      <c r="C87" s="16" t="s">
        <v>69</v>
      </c>
      <c r="D87" s="16" t="s">
        <v>50</v>
      </c>
      <c r="E87" s="16" t="s">
        <v>57</v>
      </c>
      <c r="F87" s="16" t="s">
        <v>4</v>
      </c>
      <c r="G87" s="16" t="s">
        <v>56</v>
      </c>
      <c r="H87" s="16">
        <v>2</v>
      </c>
      <c r="I87" s="16">
        <v>25</v>
      </c>
      <c r="J87" s="16" t="s">
        <v>28</v>
      </c>
      <c r="K87" s="16" t="s">
        <v>70</v>
      </c>
      <c r="L87" s="16" t="s">
        <v>11</v>
      </c>
      <c r="M87" s="16">
        <v>1</v>
      </c>
      <c r="N87" s="16" t="s">
        <v>11</v>
      </c>
      <c r="O87" s="17" t="s">
        <v>34</v>
      </c>
      <c r="U87" t="str">
        <f t="shared" si="6"/>
        <v>National Challenger Series - Round 2 - HungaryBronze MatchCsaba BanyikMartin Csereklye</v>
      </c>
      <c r="Z87">
        <f t="shared" si="7"/>
        <v>1</v>
      </c>
      <c r="AA87">
        <f t="shared" si="8"/>
        <v>1</v>
      </c>
      <c r="AB87">
        <f t="shared" si="9"/>
        <v>0</v>
      </c>
      <c r="AC87">
        <f t="shared" si="10"/>
        <v>0</v>
      </c>
      <c r="AD87">
        <f t="shared" si="11"/>
        <v>0</v>
      </c>
    </row>
    <row r="88" spans="1:30" x14ac:dyDescent="0.35">
      <c r="A88" s="15">
        <v>44114</v>
      </c>
      <c r="B88" s="16" t="s">
        <v>18</v>
      </c>
      <c r="C88" s="16" t="s">
        <v>69</v>
      </c>
      <c r="D88" s="16" t="s">
        <v>50</v>
      </c>
      <c r="E88" s="16" t="s">
        <v>57</v>
      </c>
      <c r="F88" s="16" t="s">
        <v>4</v>
      </c>
      <c r="G88" s="16" t="s">
        <v>56</v>
      </c>
      <c r="H88" s="16">
        <v>2</v>
      </c>
      <c r="I88" s="16">
        <v>26</v>
      </c>
      <c r="J88" s="16" t="s">
        <v>28</v>
      </c>
      <c r="K88" s="16" t="s">
        <v>70</v>
      </c>
      <c r="L88" s="16" t="s">
        <v>11</v>
      </c>
      <c r="M88" s="16">
        <v>2</v>
      </c>
      <c r="N88" s="16" t="s">
        <v>12</v>
      </c>
      <c r="O88" s="17" t="s">
        <v>35</v>
      </c>
      <c r="U88" t="str">
        <f t="shared" si="6"/>
        <v>National Challenger Series - Round 2 - HungaryBronze MatchCsaba BanyikMartin Csereklye</v>
      </c>
      <c r="Z88">
        <f t="shared" si="7"/>
        <v>0</v>
      </c>
      <c r="AA88">
        <f t="shared" si="8"/>
        <v>0</v>
      </c>
      <c r="AB88">
        <f t="shared" si="9"/>
        <v>0</v>
      </c>
      <c r="AC88">
        <f t="shared" si="10"/>
        <v>0</v>
      </c>
      <c r="AD88">
        <f t="shared" si="11"/>
        <v>1</v>
      </c>
    </row>
    <row r="89" spans="1:30" x14ac:dyDescent="0.35">
      <c r="A89" s="15">
        <v>44114</v>
      </c>
      <c r="B89" s="16" t="s">
        <v>18</v>
      </c>
      <c r="C89" s="16" t="s">
        <v>69</v>
      </c>
      <c r="D89" s="16" t="s">
        <v>50</v>
      </c>
      <c r="E89" s="16" t="s">
        <v>57</v>
      </c>
      <c r="F89" s="16" t="s">
        <v>4</v>
      </c>
      <c r="G89" s="16" t="s">
        <v>56</v>
      </c>
      <c r="H89" s="16">
        <v>2</v>
      </c>
      <c r="I89" s="16">
        <v>27</v>
      </c>
      <c r="J89" s="16" t="s">
        <v>28</v>
      </c>
      <c r="K89" s="16" t="s">
        <v>70</v>
      </c>
      <c r="L89" s="16" t="s">
        <v>11</v>
      </c>
      <c r="M89" s="16">
        <v>1</v>
      </c>
      <c r="N89" s="16" t="s">
        <v>40</v>
      </c>
      <c r="O89" s="17" t="s">
        <v>40</v>
      </c>
      <c r="U89" t="str">
        <f t="shared" si="6"/>
        <v>National Challenger Series - Round 2 - HungaryBronze MatchCsaba BanyikMartin Csereklye</v>
      </c>
      <c r="Z89">
        <f t="shared" si="7"/>
        <v>0</v>
      </c>
      <c r="AA89">
        <f t="shared" si="8"/>
        <v>0</v>
      </c>
      <c r="AB89">
        <f t="shared" si="9"/>
        <v>0</v>
      </c>
      <c r="AC89">
        <f t="shared" si="10"/>
        <v>0</v>
      </c>
      <c r="AD89">
        <f t="shared" si="11"/>
        <v>0</v>
      </c>
    </row>
    <row r="90" spans="1:30" x14ac:dyDescent="0.35">
      <c r="A90" s="15">
        <v>44114</v>
      </c>
      <c r="B90" s="16" t="s">
        <v>18</v>
      </c>
      <c r="C90" s="16" t="s">
        <v>69</v>
      </c>
      <c r="D90" s="16" t="s">
        <v>50</v>
      </c>
      <c r="E90" s="16" t="s">
        <v>57</v>
      </c>
      <c r="F90" s="16" t="s">
        <v>4</v>
      </c>
      <c r="G90" s="16" t="s">
        <v>56</v>
      </c>
      <c r="H90" s="16">
        <v>2</v>
      </c>
      <c r="I90" s="16">
        <v>28</v>
      </c>
      <c r="J90" s="16" t="s">
        <v>28</v>
      </c>
      <c r="K90" s="16" t="s">
        <v>70</v>
      </c>
      <c r="L90" s="16" t="s">
        <v>11</v>
      </c>
      <c r="M90" s="16">
        <v>1</v>
      </c>
      <c r="N90" s="16" t="s">
        <v>11</v>
      </c>
      <c r="O90" s="17" t="s">
        <v>33</v>
      </c>
      <c r="U90" t="str">
        <f t="shared" si="6"/>
        <v>National Challenger Series - Round 2 - HungaryBronze MatchCsaba BanyikMartin Csereklye</v>
      </c>
      <c r="Z90">
        <f t="shared" si="7"/>
        <v>1</v>
      </c>
      <c r="AA90">
        <f t="shared" si="8"/>
        <v>1</v>
      </c>
      <c r="AB90">
        <f t="shared" si="9"/>
        <v>0</v>
      </c>
      <c r="AC90">
        <f t="shared" si="10"/>
        <v>0</v>
      </c>
      <c r="AD90">
        <f t="shared" si="11"/>
        <v>0</v>
      </c>
    </row>
    <row r="91" spans="1:30" x14ac:dyDescent="0.35">
      <c r="A91" s="15">
        <v>44114</v>
      </c>
      <c r="B91" s="16" t="s">
        <v>18</v>
      </c>
      <c r="C91" s="16" t="s">
        <v>69</v>
      </c>
      <c r="D91" s="16" t="s">
        <v>50</v>
      </c>
      <c r="E91" s="16" t="s">
        <v>57</v>
      </c>
      <c r="F91" s="16" t="s">
        <v>4</v>
      </c>
      <c r="G91" s="16" t="s">
        <v>56</v>
      </c>
      <c r="H91" s="16">
        <v>2</v>
      </c>
      <c r="I91" s="16">
        <v>29</v>
      </c>
      <c r="J91" s="16" t="s">
        <v>28</v>
      </c>
      <c r="K91" s="16" t="s">
        <v>70</v>
      </c>
      <c r="L91" s="16" t="s">
        <v>12</v>
      </c>
      <c r="M91" s="16">
        <v>1</v>
      </c>
      <c r="N91" s="16" t="s">
        <v>11</v>
      </c>
      <c r="O91" s="17" t="s">
        <v>34</v>
      </c>
      <c r="U91" t="str">
        <f t="shared" si="6"/>
        <v>National Challenger Series - Round 2 - HungaryBronze MatchCsaba BanyikMartin Csereklye</v>
      </c>
      <c r="Z91">
        <f t="shared" si="7"/>
        <v>0</v>
      </c>
      <c r="AA91">
        <f t="shared" si="8"/>
        <v>0</v>
      </c>
      <c r="AB91">
        <f t="shared" si="9"/>
        <v>1</v>
      </c>
      <c r="AC91">
        <f t="shared" si="10"/>
        <v>0</v>
      </c>
      <c r="AD91">
        <f t="shared" si="11"/>
        <v>0</v>
      </c>
    </row>
    <row r="92" spans="1:30" x14ac:dyDescent="0.35">
      <c r="A92" s="15">
        <v>44114</v>
      </c>
      <c r="B92" s="16" t="s">
        <v>18</v>
      </c>
      <c r="C92" s="16" t="s">
        <v>69</v>
      </c>
      <c r="D92" s="16" t="s">
        <v>50</v>
      </c>
      <c r="E92" s="16" t="s">
        <v>57</v>
      </c>
      <c r="F92" s="16" t="s">
        <v>4</v>
      </c>
      <c r="G92" s="16" t="s">
        <v>56</v>
      </c>
      <c r="H92" s="16">
        <v>2</v>
      </c>
      <c r="I92" s="16">
        <v>30</v>
      </c>
      <c r="J92" s="16" t="s">
        <v>28</v>
      </c>
      <c r="K92" s="16" t="s">
        <v>70</v>
      </c>
      <c r="L92" s="16" t="s">
        <v>12</v>
      </c>
      <c r="M92" s="16">
        <v>2</v>
      </c>
      <c r="N92" s="16" t="s">
        <v>11</v>
      </c>
      <c r="O92" s="17" t="s">
        <v>35</v>
      </c>
      <c r="U92" t="str">
        <f t="shared" si="6"/>
        <v>National Challenger Series - Round 2 - HungaryBronze MatchCsaba BanyikMartin Csereklye</v>
      </c>
      <c r="Z92">
        <f t="shared" si="7"/>
        <v>0</v>
      </c>
      <c r="AA92">
        <f t="shared" si="8"/>
        <v>0</v>
      </c>
      <c r="AB92">
        <f t="shared" si="9"/>
        <v>0</v>
      </c>
      <c r="AC92">
        <f t="shared" si="10"/>
        <v>0</v>
      </c>
      <c r="AD92">
        <f t="shared" si="11"/>
        <v>1</v>
      </c>
    </row>
    <row r="93" spans="1:30" x14ac:dyDescent="0.35">
      <c r="A93" s="15">
        <v>44114</v>
      </c>
      <c r="B93" s="16" t="s">
        <v>18</v>
      </c>
      <c r="C93" s="16" t="s">
        <v>69</v>
      </c>
      <c r="D93" s="16" t="s">
        <v>50</v>
      </c>
      <c r="E93" s="16" t="s">
        <v>57</v>
      </c>
      <c r="F93" s="16" t="s">
        <v>4</v>
      </c>
      <c r="G93" s="16" t="s">
        <v>56</v>
      </c>
      <c r="H93" s="16">
        <v>2</v>
      </c>
      <c r="I93" s="16">
        <v>31</v>
      </c>
      <c r="J93" s="16" t="s">
        <v>28</v>
      </c>
      <c r="K93" s="16" t="s">
        <v>70</v>
      </c>
      <c r="L93" s="16" t="s">
        <v>12</v>
      </c>
      <c r="M93" s="16">
        <v>1</v>
      </c>
      <c r="N93" s="16" t="s">
        <v>11</v>
      </c>
      <c r="O93" s="17" t="s">
        <v>35</v>
      </c>
      <c r="U93" t="str">
        <f t="shared" si="6"/>
        <v>National Challenger Series - Round 2 - HungaryBronze MatchCsaba BanyikMartin Csereklye</v>
      </c>
      <c r="Z93">
        <f t="shared" si="7"/>
        <v>0</v>
      </c>
      <c r="AA93">
        <f t="shared" si="8"/>
        <v>0</v>
      </c>
      <c r="AB93">
        <f t="shared" si="9"/>
        <v>1</v>
      </c>
      <c r="AC93">
        <f t="shared" si="10"/>
        <v>0</v>
      </c>
      <c r="AD93">
        <f t="shared" si="11"/>
        <v>0</v>
      </c>
    </row>
    <row r="94" spans="1:30" x14ac:dyDescent="0.35">
      <c r="A94" s="15">
        <v>44114</v>
      </c>
      <c r="B94" s="16" t="s">
        <v>18</v>
      </c>
      <c r="C94" s="16" t="s">
        <v>69</v>
      </c>
      <c r="D94" s="16" t="s">
        <v>50</v>
      </c>
      <c r="E94" s="16" t="s">
        <v>57</v>
      </c>
      <c r="F94" s="16" t="s">
        <v>4</v>
      </c>
      <c r="G94" s="16" t="s">
        <v>56</v>
      </c>
      <c r="H94" s="16">
        <v>2</v>
      </c>
      <c r="I94" s="16">
        <v>32</v>
      </c>
      <c r="J94" s="16" t="s">
        <v>28</v>
      </c>
      <c r="K94" s="16" t="s">
        <v>70</v>
      </c>
      <c r="L94" s="16" t="s">
        <v>12</v>
      </c>
      <c r="M94" s="16">
        <v>2</v>
      </c>
      <c r="N94" s="16" t="s">
        <v>40</v>
      </c>
      <c r="O94" s="17" t="s">
        <v>40</v>
      </c>
      <c r="U94" t="str">
        <f t="shared" si="6"/>
        <v>National Challenger Series - Round 2 - HungaryBronze MatchCsaba BanyikMartin Csereklye</v>
      </c>
      <c r="Z94">
        <f t="shared" si="7"/>
        <v>0</v>
      </c>
      <c r="AA94">
        <f t="shared" si="8"/>
        <v>0</v>
      </c>
      <c r="AB94">
        <f t="shared" si="9"/>
        <v>0</v>
      </c>
      <c r="AC94">
        <f t="shared" si="10"/>
        <v>0</v>
      </c>
      <c r="AD94">
        <f t="shared" si="11"/>
        <v>0</v>
      </c>
    </row>
    <row r="95" spans="1:30" x14ac:dyDescent="0.35">
      <c r="A95" s="15">
        <v>44114</v>
      </c>
      <c r="B95" s="16" t="s">
        <v>18</v>
      </c>
      <c r="C95" s="16" t="s">
        <v>69</v>
      </c>
      <c r="D95" s="16" t="s">
        <v>50</v>
      </c>
      <c r="E95" s="16" t="s">
        <v>57</v>
      </c>
      <c r="F95" s="16" t="s">
        <v>4</v>
      </c>
      <c r="G95" s="16" t="s">
        <v>56</v>
      </c>
      <c r="H95" s="16">
        <v>2</v>
      </c>
      <c r="I95" s="16">
        <v>33</v>
      </c>
      <c r="J95" s="16" t="s">
        <v>28</v>
      </c>
      <c r="K95" s="16" t="s">
        <v>70</v>
      </c>
      <c r="L95" s="16" t="s">
        <v>12</v>
      </c>
      <c r="M95" s="16">
        <v>1</v>
      </c>
      <c r="N95" s="16" t="s">
        <v>12</v>
      </c>
      <c r="O95" s="17" t="s">
        <v>33</v>
      </c>
      <c r="U95" t="str">
        <f t="shared" si="6"/>
        <v>National Challenger Series - Round 2 - HungaryBronze MatchCsaba BanyikMartin Csereklye</v>
      </c>
      <c r="Z95">
        <f t="shared" si="7"/>
        <v>1</v>
      </c>
      <c r="AA95">
        <f t="shared" si="8"/>
        <v>1</v>
      </c>
      <c r="AB95">
        <f t="shared" si="9"/>
        <v>0</v>
      </c>
      <c r="AC95">
        <f t="shared" si="10"/>
        <v>0</v>
      </c>
      <c r="AD95">
        <f t="shared" si="11"/>
        <v>0</v>
      </c>
    </row>
    <row r="96" spans="1:30" x14ac:dyDescent="0.35">
      <c r="A96" s="15">
        <v>44114</v>
      </c>
      <c r="B96" s="16" t="s">
        <v>18</v>
      </c>
      <c r="C96" s="16" t="s">
        <v>69</v>
      </c>
      <c r="D96" s="16" t="s">
        <v>50</v>
      </c>
      <c r="E96" s="16" t="s">
        <v>57</v>
      </c>
      <c r="F96" s="16" t="s">
        <v>4</v>
      </c>
      <c r="G96" s="16" t="s">
        <v>56</v>
      </c>
      <c r="H96" s="16">
        <v>2</v>
      </c>
      <c r="I96" s="16">
        <v>34</v>
      </c>
      <c r="J96" s="16" t="s">
        <v>28</v>
      </c>
      <c r="K96" s="16" t="s">
        <v>70</v>
      </c>
      <c r="L96" s="16" t="s">
        <v>11</v>
      </c>
      <c r="M96" s="16">
        <v>2</v>
      </c>
      <c r="N96" s="16" t="s">
        <v>12</v>
      </c>
      <c r="O96" s="17" t="s">
        <v>33</v>
      </c>
      <c r="U96" t="str">
        <f t="shared" si="6"/>
        <v>National Challenger Series - Round 2 - HungaryBronze MatchCsaba BanyikMartin Csereklye</v>
      </c>
      <c r="Z96">
        <f t="shared" si="7"/>
        <v>0</v>
      </c>
      <c r="AA96">
        <f t="shared" si="8"/>
        <v>0</v>
      </c>
      <c r="AB96">
        <f t="shared" si="9"/>
        <v>0</v>
      </c>
      <c r="AC96">
        <f t="shared" si="10"/>
        <v>0</v>
      </c>
      <c r="AD96">
        <f t="shared" si="11"/>
        <v>1</v>
      </c>
    </row>
    <row r="97" spans="1:30" x14ac:dyDescent="0.35">
      <c r="A97" s="15">
        <v>44114</v>
      </c>
      <c r="B97" s="16" t="s">
        <v>18</v>
      </c>
      <c r="C97" s="16" t="s">
        <v>69</v>
      </c>
      <c r="D97" s="16" t="s">
        <v>50</v>
      </c>
      <c r="E97" s="16" t="s">
        <v>57</v>
      </c>
      <c r="F97" s="16" t="s">
        <v>4</v>
      </c>
      <c r="G97" s="16" t="s">
        <v>56</v>
      </c>
      <c r="H97" s="16">
        <v>2</v>
      </c>
      <c r="I97" s="16">
        <v>35</v>
      </c>
      <c r="J97" s="16" t="s">
        <v>28</v>
      </c>
      <c r="K97" s="16" t="s">
        <v>70</v>
      </c>
      <c r="L97" s="16" t="s">
        <v>11</v>
      </c>
      <c r="M97" s="16">
        <v>1</v>
      </c>
      <c r="N97" s="16" t="s">
        <v>11</v>
      </c>
      <c r="O97" s="17" t="s">
        <v>35</v>
      </c>
      <c r="U97" t="str">
        <f t="shared" si="6"/>
        <v>National Challenger Series - Round 2 - HungaryBronze MatchCsaba BanyikMartin Csereklye</v>
      </c>
      <c r="Z97">
        <f t="shared" si="7"/>
        <v>1</v>
      </c>
      <c r="AA97">
        <f t="shared" si="8"/>
        <v>1</v>
      </c>
      <c r="AB97">
        <f t="shared" si="9"/>
        <v>0</v>
      </c>
      <c r="AC97">
        <f t="shared" si="10"/>
        <v>0</v>
      </c>
      <c r="AD97">
        <f t="shared" si="11"/>
        <v>0</v>
      </c>
    </row>
    <row r="98" spans="1:30" x14ac:dyDescent="0.35">
      <c r="A98" s="15">
        <v>44114</v>
      </c>
      <c r="B98" s="16" t="s">
        <v>18</v>
      </c>
      <c r="C98" s="16" t="s">
        <v>69</v>
      </c>
      <c r="D98" s="16" t="s">
        <v>50</v>
      </c>
      <c r="E98" s="16" t="s">
        <v>57</v>
      </c>
      <c r="F98" s="16" t="s">
        <v>4</v>
      </c>
      <c r="G98" s="16" t="s">
        <v>56</v>
      </c>
      <c r="H98" s="16">
        <v>2</v>
      </c>
      <c r="I98" s="16">
        <v>36</v>
      </c>
      <c r="J98" s="16" t="s">
        <v>28</v>
      </c>
      <c r="K98" s="16" t="s">
        <v>70</v>
      </c>
      <c r="L98" s="16" t="s">
        <v>11</v>
      </c>
      <c r="M98" s="16">
        <v>1</v>
      </c>
      <c r="N98" s="16" t="s">
        <v>12</v>
      </c>
      <c r="O98" s="17" t="s">
        <v>33</v>
      </c>
      <c r="U98" t="str">
        <f t="shared" si="6"/>
        <v>National Challenger Series - Round 2 - HungaryBronze MatchCsaba BanyikMartin Csereklye</v>
      </c>
      <c r="Z98">
        <f t="shared" si="7"/>
        <v>0</v>
      </c>
      <c r="AA98">
        <f t="shared" si="8"/>
        <v>0</v>
      </c>
      <c r="AB98">
        <f t="shared" si="9"/>
        <v>1</v>
      </c>
      <c r="AC98">
        <f t="shared" si="10"/>
        <v>0</v>
      </c>
      <c r="AD98">
        <f t="shared" si="11"/>
        <v>0</v>
      </c>
    </row>
    <row r="99" spans="1:30" x14ac:dyDescent="0.35">
      <c r="A99" s="15">
        <v>44114</v>
      </c>
      <c r="B99" s="16" t="s">
        <v>18</v>
      </c>
      <c r="C99" s="16" t="s">
        <v>69</v>
      </c>
      <c r="D99" s="16" t="s">
        <v>50</v>
      </c>
      <c r="E99" s="16" t="s">
        <v>57</v>
      </c>
      <c r="F99" s="16" t="s">
        <v>4</v>
      </c>
      <c r="G99" s="16" t="s">
        <v>56</v>
      </c>
      <c r="H99" s="16">
        <v>2</v>
      </c>
      <c r="I99" s="16">
        <v>37</v>
      </c>
      <c r="J99" s="16" t="s">
        <v>28</v>
      </c>
      <c r="K99" s="16" t="s">
        <v>70</v>
      </c>
      <c r="L99" s="16" t="s">
        <v>11</v>
      </c>
      <c r="M99" s="16">
        <v>2</v>
      </c>
      <c r="N99" s="16" t="s">
        <v>11</v>
      </c>
      <c r="O99" s="17" t="s">
        <v>33</v>
      </c>
      <c r="U99" t="str">
        <f t="shared" si="6"/>
        <v>National Challenger Series - Round 2 - HungaryBronze MatchCsaba BanyikMartin Csereklye</v>
      </c>
      <c r="Z99">
        <f t="shared" si="7"/>
        <v>1</v>
      </c>
      <c r="AA99">
        <f t="shared" si="8"/>
        <v>0</v>
      </c>
      <c r="AB99">
        <f t="shared" si="9"/>
        <v>0</v>
      </c>
      <c r="AC99">
        <f t="shared" si="10"/>
        <v>1</v>
      </c>
      <c r="AD99">
        <f t="shared" si="11"/>
        <v>0</v>
      </c>
    </row>
    <row r="100" spans="1:30" x14ac:dyDescent="0.35">
      <c r="A100" s="15">
        <v>44114</v>
      </c>
      <c r="B100" s="16" t="s">
        <v>18</v>
      </c>
      <c r="C100" s="16" t="s">
        <v>69</v>
      </c>
      <c r="D100" s="16" t="s">
        <v>50</v>
      </c>
      <c r="E100" s="16" t="s">
        <v>57</v>
      </c>
      <c r="F100" s="16" t="s">
        <v>4</v>
      </c>
      <c r="G100" s="16" t="s">
        <v>56</v>
      </c>
      <c r="H100" s="16">
        <v>2</v>
      </c>
      <c r="I100" s="16">
        <v>38</v>
      </c>
      <c r="J100" s="16" t="s">
        <v>28</v>
      </c>
      <c r="K100" s="16" t="s">
        <v>70</v>
      </c>
      <c r="L100" s="16" t="s">
        <v>12</v>
      </c>
      <c r="M100" s="16">
        <v>2</v>
      </c>
      <c r="N100" s="16" t="s">
        <v>12</v>
      </c>
      <c r="O100" s="17" t="s">
        <v>33</v>
      </c>
      <c r="U100" t="str">
        <f t="shared" si="6"/>
        <v>National Challenger Series - Round 2 - HungaryBronze MatchCsaba BanyikMartin Csereklye</v>
      </c>
      <c r="Z100">
        <f t="shared" si="7"/>
        <v>1</v>
      </c>
      <c r="AA100">
        <f t="shared" si="8"/>
        <v>0</v>
      </c>
      <c r="AB100">
        <f t="shared" si="9"/>
        <v>0</v>
      </c>
      <c r="AC100">
        <f t="shared" si="10"/>
        <v>1</v>
      </c>
      <c r="AD100">
        <f t="shared" si="11"/>
        <v>0</v>
      </c>
    </row>
    <row r="101" spans="1:30" x14ac:dyDescent="0.35">
      <c r="A101" s="15">
        <v>44114</v>
      </c>
      <c r="B101" s="16" t="s">
        <v>18</v>
      </c>
      <c r="C101" s="16" t="s">
        <v>69</v>
      </c>
      <c r="D101" s="16" t="s">
        <v>50</v>
      </c>
      <c r="E101" s="16" t="s">
        <v>57</v>
      </c>
      <c r="F101" s="16" t="s">
        <v>4</v>
      </c>
      <c r="G101" s="16" t="s">
        <v>56</v>
      </c>
      <c r="H101" s="16">
        <v>2</v>
      </c>
      <c r="I101" s="16">
        <v>39</v>
      </c>
      <c r="J101" s="16" t="s">
        <v>28</v>
      </c>
      <c r="K101" s="16" t="s">
        <v>70</v>
      </c>
      <c r="L101" s="16" t="s">
        <v>12</v>
      </c>
      <c r="M101" s="16">
        <v>2</v>
      </c>
      <c r="N101" s="16" t="s">
        <v>11</v>
      </c>
      <c r="O101" s="17" t="s">
        <v>34</v>
      </c>
      <c r="U101" t="str">
        <f t="shared" si="6"/>
        <v>National Challenger Series - Round 2 - HungaryBronze MatchCsaba BanyikMartin Csereklye</v>
      </c>
      <c r="Z101">
        <f t="shared" si="7"/>
        <v>0</v>
      </c>
      <c r="AA101">
        <f t="shared" si="8"/>
        <v>0</v>
      </c>
      <c r="AB101">
        <f t="shared" si="9"/>
        <v>0</v>
      </c>
      <c r="AC101">
        <f t="shared" si="10"/>
        <v>0</v>
      </c>
      <c r="AD101">
        <f t="shared" si="11"/>
        <v>1</v>
      </c>
    </row>
    <row r="102" spans="1:30" x14ac:dyDescent="0.35">
      <c r="A102" s="15">
        <v>44114</v>
      </c>
      <c r="B102" s="16" t="s">
        <v>18</v>
      </c>
      <c r="C102" s="16" t="s">
        <v>69</v>
      </c>
      <c r="D102" s="16" t="s">
        <v>50</v>
      </c>
      <c r="E102" s="16" t="s">
        <v>57</v>
      </c>
      <c r="F102" s="16" t="s">
        <v>4</v>
      </c>
      <c r="G102" s="16" t="s">
        <v>56</v>
      </c>
      <c r="H102" s="16">
        <v>2</v>
      </c>
      <c r="I102" s="16">
        <v>40</v>
      </c>
      <c r="J102" s="16" t="s">
        <v>28</v>
      </c>
      <c r="K102" s="16" t="s">
        <v>70</v>
      </c>
      <c r="L102" s="16" t="s">
        <v>12</v>
      </c>
      <c r="M102" s="16">
        <v>1</v>
      </c>
      <c r="N102" s="16" t="s">
        <v>12</v>
      </c>
      <c r="O102" s="17" t="s">
        <v>33</v>
      </c>
      <c r="U102" t="str">
        <f t="shared" si="6"/>
        <v>National Challenger Series - Round 2 - HungaryBronze MatchCsaba BanyikMartin Csereklye</v>
      </c>
      <c r="Z102">
        <f t="shared" si="7"/>
        <v>1</v>
      </c>
      <c r="AA102">
        <f t="shared" si="8"/>
        <v>1</v>
      </c>
      <c r="AB102">
        <f t="shared" si="9"/>
        <v>0</v>
      </c>
      <c r="AC102">
        <f t="shared" si="10"/>
        <v>0</v>
      </c>
      <c r="AD102">
        <f t="shared" si="11"/>
        <v>0</v>
      </c>
    </row>
    <row r="103" spans="1:30" x14ac:dyDescent="0.35">
      <c r="A103" s="15">
        <v>44114</v>
      </c>
      <c r="B103" s="16" t="s">
        <v>18</v>
      </c>
      <c r="C103" s="16" t="s">
        <v>69</v>
      </c>
      <c r="D103" s="16" t="s">
        <v>50</v>
      </c>
      <c r="E103" s="16" t="s">
        <v>57</v>
      </c>
      <c r="F103" s="16" t="s">
        <v>4</v>
      </c>
      <c r="G103" s="16" t="s">
        <v>56</v>
      </c>
      <c r="H103" s="16">
        <v>2</v>
      </c>
      <c r="I103" s="16">
        <v>41</v>
      </c>
      <c r="J103" s="16" t="s">
        <v>28</v>
      </c>
      <c r="K103" s="16" t="s">
        <v>70</v>
      </c>
      <c r="L103" s="16" t="s">
        <v>12</v>
      </c>
      <c r="M103" s="16">
        <v>2</v>
      </c>
      <c r="N103" s="16" t="s">
        <v>11</v>
      </c>
      <c r="O103" s="17" t="s">
        <v>34</v>
      </c>
      <c r="U103" t="str">
        <f t="shared" si="6"/>
        <v>National Challenger Series - Round 2 - HungaryBronze MatchCsaba BanyikMartin Csereklye</v>
      </c>
      <c r="Z103">
        <f t="shared" si="7"/>
        <v>0</v>
      </c>
      <c r="AA103">
        <f t="shared" si="8"/>
        <v>0</v>
      </c>
      <c r="AB103">
        <f t="shared" si="9"/>
        <v>0</v>
      </c>
      <c r="AC103">
        <f t="shared" si="10"/>
        <v>0</v>
      </c>
      <c r="AD103">
        <f t="shared" si="11"/>
        <v>1</v>
      </c>
    </row>
    <row r="104" spans="1:30" x14ac:dyDescent="0.35">
      <c r="A104" s="15">
        <v>44114</v>
      </c>
      <c r="B104" s="16" t="s">
        <v>18</v>
      </c>
      <c r="C104" s="16" t="s">
        <v>69</v>
      </c>
      <c r="D104" s="16" t="s">
        <v>50</v>
      </c>
      <c r="E104" s="16" t="s">
        <v>57</v>
      </c>
      <c r="F104" s="16" t="s">
        <v>4</v>
      </c>
      <c r="G104" s="16" t="s">
        <v>56</v>
      </c>
      <c r="H104" s="16">
        <v>2</v>
      </c>
      <c r="I104" s="16">
        <v>42</v>
      </c>
      <c r="J104" s="16" t="s">
        <v>28</v>
      </c>
      <c r="K104" s="16" t="s">
        <v>70</v>
      </c>
      <c r="L104" s="16" t="s">
        <v>11</v>
      </c>
      <c r="M104" s="16">
        <v>2</v>
      </c>
      <c r="N104" s="16" t="s">
        <v>11</v>
      </c>
      <c r="O104" s="17" t="s">
        <v>35</v>
      </c>
      <c r="U104" t="str">
        <f t="shared" si="6"/>
        <v>National Challenger Series - Round 2 - HungaryBronze MatchCsaba BanyikMartin Csereklye</v>
      </c>
      <c r="Z104">
        <f t="shared" si="7"/>
        <v>1</v>
      </c>
      <c r="AA104">
        <f t="shared" si="8"/>
        <v>0</v>
      </c>
      <c r="AB104">
        <f t="shared" si="9"/>
        <v>0</v>
      </c>
      <c r="AC104">
        <f t="shared" si="10"/>
        <v>1</v>
      </c>
      <c r="AD104">
        <f t="shared" si="11"/>
        <v>0</v>
      </c>
    </row>
    <row r="105" spans="1:30" x14ac:dyDescent="0.35">
      <c r="A105" s="15">
        <v>44114</v>
      </c>
      <c r="B105" s="16" t="s">
        <v>18</v>
      </c>
      <c r="C105" s="16" t="s">
        <v>69</v>
      </c>
      <c r="D105" s="16" t="s">
        <v>50</v>
      </c>
      <c r="E105" s="16" t="s">
        <v>57</v>
      </c>
      <c r="F105" s="16" t="s">
        <v>4</v>
      </c>
      <c r="G105" s="16" t="s">
        <v>56</v>
      </c>
      <c r="H105" s="16">
        <v>2</v>
      </c>
      <c r="I105" s="16">
        <v>43</v>
      </c>
      <c r="J105" s="16" t="s">
        <v>28</v>
      </c>
      <c r="K105" s="16" t="s">
        <v>70</v>
      </c>
      <c r="L105" s="16" t="s">
        <v>11</v>
      </c>
      <c r="M105" s="16">
        <v>1</v>
      </c>
      <c r="N105" s="16" t="s">
        <v>11</v>
      </c>
      <c r="O105" s="17" t="s">
        <v>35</v>
      </c>
      <c r="U105" t="str">
        <f t="shared" si="6"/>
        <v>National Challenger Series - Round 2 - HungaryBronze MatchCsaba BanyikMartin Csereklye</v>
      </c>
      <c r="Z105">
        <f t="shared" si="7"/>
        <v>1</v>
      </c>
      <c r="AA105">
        <f t="shared" si="8"/>
        <v>1</v>
      </c>
      <c r="AB105">
        <f t="shared" si="9"/>
        <v>0</v>
      </c>
      <c r="AC105">
        <f t="shared" si="10"/>
        <v>0</v>
      </c>
      <c r="AD105">
        <f t="shared" si="11"/>
        <v>0</v>
      </c>
    </row>
    <row r="106" spans="1:30" x14ac:dyDescent="0.35">
      <c r="A106" s="15">
        <v>44114</v>
      </c>
      <c r="B106" s="16" t="s">
        <v>18</v>
      </c>
      <c r="C106" s="16" t="s">
        <v>69</v>
      </c>
      <c r="D106" s="16" t="s">
        <v>50</v>
      </c>
      <c r="E106" s="16" t="s">
        <v>57</v>
      </c>
      <c r="F106" s="16" t="s">
        <v>4</v>
      </c>
      <c r="G106" s="16" t="s">
        <v>56</v>
      </c>
      <c r="H106" s="16">
        <v>3</v>
      </c>
      <c r="I106" s="16">
        <v>44</v>
      </c>
      <c r="J106" s="16" t="s">
        <v>28</v>
      </c>
      <c r="K106" s="16" t="s">
        <v>70</v>
      </c>
      <c r="L106" s="16" t="s">
        <v>12</v>
      </c>
      <c r="M106" s="16">
        <v>2</v>
      </c>
      <c r="N106" s="16" t="s">
        <v>40</v>
      </c>
      <c r="O106" s="17" t="s">
        <v>40</v>
      </c>
      <c r="U106" t="str">
        <f t="shared" si="6"/>
        <v>National Challenger Series - Round 2 - HungaryBronze MatchCsaba BanyikMartin Csereklye</v>
      </c>
      <c r="Z106">
        <f t="shared" si="7"/>
        <v>0</v>
      </c>
      <c r="AA106">
        <f t="shared" si="8"/>
        <v>0</v>
      </c>
      <c r="AB106">
        <f t="shared" si="9"/>
        <v>0</v>
      </c>
      <c r="AC106">
        <f t="shared" si="10"/>
        <v>0</v>
      </c>
      <c r="AD106">
        <f t="shared" si="11"/>
        <v>0</v>
      </c>
    </row>
    <row r="107" spans="1:30" x14ac:dyDescent="0.35">
      <c r="A107" s="15">
        <v>44114</v>
      </c>
      <c r="B107" s="16" t="s">
        <v>18</v>
      </c>
      <c r="C107" s="16" t="s">
        <v>69</v>
      </c>
      <c r="D107" s="16" t="s">
        <v>50</v>
      </c>
      <c r="E107" s="16" t="s">
        <v>57</v>
      </c>
      <c r="F107" s="16" t="s">
        <v>4</v>
      </c>
      <c r="G107" s="16" t="s">
        <v>56</v>
      </c>
      <c r="H107" s="16">
        <v>3</v>
      </c>
      <c r="I107" s="16">
        <v>45</v>
      </c>
      <c r="J107" s="16" t="s">
        <v>28</v>
      </c>
      <c r="K107" s="16" t="s">
        <v>70</v>
      </c>
      <c r="L107" s="16" t="s">
        <v>12</v>
      </c>
      <c r="M107" s="16">
        <v>1</v>
      </c>
      <c r="N107" s="16" t="s">
        <v>11</v>
      </c>
      <c r="O107" s="17" t="s">
        <v>35</v>
      </c>
      <c r="U107" t="str">
        <f t="shared" si="6"/>
        <v>National Challenger Series - Round 2 - HungaryBronze MatchCsaba BanyikMartin Csereklye</v>
      </c>
      <c r="Z107">
        <f t="shared" si="7"/>
        <v>0</v>
      </c>
      <c r="AA107">
        <f t="shared" si="8"/>
        <v>0</v>
      </c>
      <c r="AB107">
        <f t="shared" si="9"/>
        <v>1</v>
      </c>
      <c r="AC107">
        <f t="shared" si="10"/>
        <v>0</v>
      </c>
      <c r="AD107">
        <f t="shared" si="11"/>
        <v>0</v>
      </c>
    </row>
    <row r="108" spans="1:30" x14ac:dyDescent="0.35">
      <c r="A108" s="15">
        <v>44114</v>
      </c>
      <c r="B108" s="16" t="s">
        <v>18</v>
      </c>
      <c r="C108" s="16" t="s">
        <v>69</v>
      </c>
      <c r="D108" s="16" t="s">
        <v>50</v>
      </c>
      <c r="E108" s="16" t="s">
        <v>57</v>
      </c>
      <c r="F108" s="16" t="s">
        <v>4</v>
      </c>
      <c r="G108" s="16" t="s">
        <v>56</v>
      </c>
      <c r="H108" s="16">
        <v>3</v>
      </c>
      <c r="I108" s="16">
        <v>46</v>
      </c>
      <c r="J108" s="16" t="s">
        <v>28</v>
      </c>
      <c r="K108" s="16" t="s">
        <v>70</v>
      </c>
      <c r="L108" s="16" t="s">
        <v>12</v>
      </c>
      <c r="M108" s="16">
        <v>2</v>
      </c>
      <c r="N108" s="16" t="s">
        <v>12</v>
      </c>
      <c r="O108" s="17" t="s">
        <v>33</v>
      </c>
      <c r="U108" t="str">
        <f t="shared" si="6"/>
        <v>National Challenger Series - Round 2 - HungaryBronze MatchCsaba BanyikMartin Csereklye</v>
      </c>
      <c r="Z108">
        <f t="shared" si="7"/>
        <v>1</v>
      </c>
      <c r="AA108">
        <f t="shared" si="8"/>
        <v>0</v>
      </c>
      <c r="AB108">
        <f t="shared" si="9"/>
        <v>0</v>
      </c>
      <c r="AC108">
        <f t="shared" si="10"/>
        <v>1</v>
      </c>
      <c r="AD108">
        <f t="shared" si="11"/>
        <v>0</v>
      </c>
    </row>
    <row r="109" spans="1:30" x14ac:dyDescent="0.35">
      <c r="A109" s="15">
        <v>44114</v>
      </c>
      <c r="B109" s="16" t="s">
        <v>18</v>
      </c>
      <c r="C109" s="16" t="s">
        <v>69</v>
      </c>
      <c r="D109" s="16" t="s">
        <v>50</v>
      </c>
      <c r="E109" s="16" t="s">
        <v>57</v>
      </c>
      <c r="F109" s="16" t="s">
        <v>4</v>
      </c>
      <c r="G109" s="16" t="s">
        <v>56</v>
      </c>
      <c r="H109" s="16">
        <v>3</v>
      </c>
      <c r="I109" s="16">
        <v>47</v>
      </c>
      <c r="J109" s="16" t="s">
        <v>28</v>
      </c>
      <c r="K109" s="16" t="s">
        <v>70</v>
      </c>
      <c r="L109" s="16" t="s">
        <v>12</v>
      </c>
      <c r="M109" s="16" t="s">
        <v>39</v>
      </c>
      <c r="N109" s="16" t="s">
        <v>11</v>
      </c>
      <c r="O109" s="17" t="s">
        <v>33</v>
      </c>
      <c r="U109" t="str">
        <f t="shared" si="6"/>
        <v>National Challenger Series - Round 2 - HungaryBronze MatchCsaba BanyikMartin Csereklye</v>
      </c>
      <c r="Z109">
        <f t="shared" si="7"/>
        <v>0</v>
      </c>
      <c r="AA109">
        <f t="shared" si="8"/>
        <v>0</v>
      </c>
      <c r="AB109">
        <f t="shared" si="9"/>
        <v>0</v>
      </c>
      <c r="AC109">
        <f t="shared" si="10"/>
        <v>0</v>
      </c>
      <c r="AD109">
        <f t="shared" si="11"/>
        <v>0</v>
      </c>
    </row>
    <row r="110" spans="1:30" x14ac:dyDescent="0.35">
      <c r="A110" s="15">
        <v>44114</v>
      </c>
      <c r="B110" s="16" t="s">
        <v>18</v>
      </c>
      <c r="C110" s="16" t="s">
        <v>69</v>
      </c>
      <c r="D110" s="16" t="s">
        <v>50</v>
      </c>
      <c r="E110" s="16" t="s">
        <v>57</v>
      </c>
      <c r="F110" s="16" t="s">
        <v>4</v>
      </c>
      <c r="G110" s="16" t="s">
        <v>56</v>
      </c>
      <c r="H110" s="16">
        <v>3</v>
      </c>
      <c r="I110" s="16">
        <v>48</v>
      </c>
      <c r="J110" s="16" t="s">
        <v>28</v>
      </c>
      <c r="K110" s="16" t="s">
        <v>70</v>
      </c>
      <c r="L110" s="16" t="s">
        <v>12</v>
      </c>
      <c r="M110" s="16">
        <v>2</v>
      </c>
      <c r="N110" s="16" t="s">
        <v>12</v>
      </c>
      <c r="O110" s="17" t="s">
        <v>33</v>
      </c>
      <c r="U110" t="str">
        <f t="shared" si="6"/>
        <v>National Challenger Series - Round 2 - HungaryBronze MatchCsaba BanyikMartin Csereklye</v>
      </c>
      <c r="Z110">
        <f t="shared" si="7"/>
        <v>1</v>
      </c>
      <c r="AA110">
        <f t="shared" si="8"/>
        <v>0</v>
      </c>
      <c r="AB110">
        <f t="shared" si="9"/>
        <v>0</v>
      </c>
      <c r="AC110">
        <f t="shared" si="10"/>
        <v>1</v>
      </c>
      <c r="AD110">
        <f t="shared" si="11"/>
        <v>0</v>
      </c>
    </row>
    <row r="111" spans="1:30" x14ac:dyDescent="0.35">
      <c r="A111" s="15">
        <v>44114</v>
      </c>
      <c r="B111" s="16" t="s">
        <v>18</v>
      </c>
      <c r="C111" s="16" t="s">
        <v>69</v>
      </c>
      <c r="D111" s="16" t="s">
        <v>50</v>
      </c>
      <c r="E111" s="16" t="s">
        <v>57</v>
      </c>
      <c r="F111" s="16" t="s">
        <v>4</v>
      </c>
      <c r="G111" s="16" t="s">
        <v>56</v>
      </c>
      <c r="H111" s="16">
        <v>3</v>
      </c>
      <c r="I111" s="16">
        <v>49</v>
      </c>
      <c r="J111" s="16" t="s">
        <v>28</v>
      </c>
      <c r="K111" s="16" t="s">
        <v>70</v>
      </c>
      <c r="L111" s="16" t="s">
        <v>11</v>
      </c>
      <c r="M111" s="16">
        <v>1</v>
      </c>
      <c r="N111" s="16" t="s">
        <v>40</v>
      </c>
      <c r="O111" s="17" t="s">
        <v>40</v>
      </c>
      <c r="U111" t="str">
        <f t="shared" si="6"/>
        <v>National Challenger Series - Round 2 - HungaryBronze MatchCsaba BanyikMartin Csereklye</v>
      </c>
      <c r="Z111">
        <f t="shared" si="7"/>
        <v>0</v>
      </c>
      <c r="AA111">
        <f t="shared" si="8"/>
        <v>0</v>
      </c>
      <c r="AB111">
        <f t="shared" si="9"/>
        <v>0</v>
      </c>
      <c r="AC111">
        <f t="shared" si="10"/>
        <v>0</v>
      </c>
      <c r="AD111">
        <f t="shared" si="11"/>
        <v>0</v>
      </c>
    </row>
    <row r="112" spans="1:30" x14ac:dyDescent="0.35">
      <c r="A112" s="15">
        <v>44114</v>
      </c>
      <c r="B112" s="16" t="s">
        <v>18</v>
      </c>
      <c r="C112" s="16" t="s">
        <v>69</v>
      </c>
      <c r="D112" s="16" t="s">
        <v>50</v>
      </c>
      <c r="E112" s="16" t="s">
        <v>57</v>
      </c>
      <c r="F112" s="16" t="s">
        <v>4</v>
      </c>
      <c r="G112" s="16" t="s">
        <v>56</v>
      </c>
      <c r="H112" s="16">
        <v>3</v>
      </c>
      <c r="I112" s="16">
        <v>50</v>
      </c>
      <c r="J112" s="16" t="s">
        <v>28</v>
      </c>
      <c r="K112" s="16" t="s">
        <v>70</v>
      </c>
      <c r="L112" s="16" t="s">
        <v>11</v>
      </c>
      <c r="M112" s="16">
        <v>2</v>
      </c>
      <c r="N112" s="16" t="s">
        <v>12</v>
      </c>
      <c r="O112" s="17" t="s">
        <v>33</v>
      </c>
      <c r="U112" t="str">
        <f t="shared" si="6"/>
        <v>National Challenger Series - Round 2 - HungaryBronze MatchCsaba BanyikMartin Csereklye</v>
      </c>
      <c r="Z112">
        <f t="shared" si="7"/>
        <v>0</v>
      </c>
      <c r="AA112">
        <f t="shared" si="8"/>
        <v>0</v>
      </c>
      <c r="AB112">
        <f t="shared" si="9"/>
        <v>0</v>
      </c>
      <c r="AC112">
        <f t="shared" si="10"/>
        <v>0</v>
      </c>
      <c r="AD112">
        <f t="shared" si="11"/>
        <v>1</v>
      </c>
    </row>
    <row r="113" spans="1:30" x14ac:dyDescent="0.35">
      <c r="A113" s="15">
        <v>44114</v>
      </c>
      <c r="B113" s="16" t="s">
        <v>18</v>
      </c>
      <c r="C113" s="16" t="s">
        <v>69</v>
      </c>
      <c r="D113" s="16" t="s">
        <v>50</v>
      </c>
      <c r="E113" s="16" t="s">
        <v>57</v>
      </c>
      <c r="F113" s="16" t="s">
        <v>4</v>
      </c>
      <c r="G113" s="16" t="s">
        <v>56</v>
      </c>
      <c r="H113" s="16">
        <v>3</v>
      </c>
      <c r="I113" s="16">
        <v>51</v>
      </c>
      <c r="J113" s="16" t="s">
        <v>28</v>
      </c>
      <c r="K113" s="16" t="s">
        <v>70</v>
      </c>
      <c r="L113" s="16" t="s">
        <v>11</v>
      </c>
      <c r="M113" s="16">
        <v>2</v>
      </c>
      <c r="N113" s="16" t="s">
        <v>11</v>
      </c>
      <c r="O113" s="17" t="s">
        <v>33</v>
      </c>
      <c r="U113" t="str">
        <f t="shared" si="6"/>
        <v>National Challenger Series - Round 2 - HungaryBronze MatchCsaba BanyikMartin Csereklye</v>
      </c>
      <c r="Z113">
        <f t="shared" si="7"/>
        <v>1</v>
      </c>
      <c r="AA113">
        <f t="shared" si="8"/>
        <v>0</v>
      </c>
      <c r="AB113">
        <f t="shared" si="9"/>
        <v>0</v>
      </c>
      <c r="AC113">
        <f t="shared" si="10"/>
        <v>1</v>
      </c>
      <c r="AD113">
        <f t="shared" si="11"/>
        <v>0</v>
      </c>
    </row>
    <row r="114" spans="1:30" x14ac:dyDescent="0.35">
      <c r="A114" s="15">
        <v>44114</v>
      </c>
      <c r="B114" s="16" t="s">
        <v>18</v>
      </c>
      <c r="C114" s="16" t="s">
        <v>69</v>
      </c>
      <c r="D114" s="16" t="s">
        <v>50</v>
      </c>
      <c r="E114" s="16" t="s">
        <v>57</v>
      </c>
      <c r="F114" s="18" t="s">
        <v>4</v>
      </c>
      <c r="G114" s="16" t="s">
        <v>56</v>
      </c>
      <c r="H114" s="16">
        <v>3</v>
      </c>
      <c r="I114" s="16">
        <v>52</v>
      </c>
      <c r="J114" s="16" t="s">
        <v>28</v>
      </c>
      <c r="K114" s="16" t="s">
        <v>70</v>
      </c>
      <c r="L114" s="16" t="s">
        <v>11</v>
      </c>
      <c r="M114" s="16">
        <v>1</v>
      </c>
      <c r="N114" s="16" t="s">
        <v>11</v>
      </c>
      <c r="O114" s="17" t="s">
        <v>33</v>
      </c>
      <c r="U114" t="str">
        <f t="shared" si="6"/>
        <v>National Challenger Series - Round 2 - HungaryBronze MatchCsaba BanyikMartin Csereklye</v>
      </c>
      <c r="Z114">
        <f t="shared" si="7"/>
        <v>1</v>
      </c>
      <c r="AA114">
        <f t="shared" si="8"/>
        <v>1</v>
      </c>
      <c r="AB114">
        <f t="shared" si="9"/>
        <v>0</v>
      </c>
      <c r="AC114">
        <f t="shared" si="10"/>
        <v>0</v>
      </c>
      <c r="AD114">
        <f t="shared" si="11"/>
        <v>0</v>
      </c>
    </row>
    <row r="115" spans="1:30" x14ac:dyDescent="0.35">
      <c r="A115" s="15">
        <v>44114</v>
      </c>
      <c r="B115" s="16" t="s">
        <v>18</v>
      </c>
      <c r="C115" s="16" t="s">
        <v>69</v>
      </c>
      <c r="D115" s="16" t="s">
        <v>50</v>
      </c>
      <c r="E115" s="16" t="s">
        <v>57</v>
      </c>
      <c r="F115" s="18" t="s">
        <v>4</v>
      </c>
      <c r="G115" s="16" t="s">
        <v>56</v>
      </c>
      <c r="H115" s="16">
        <v>3</v>
      </c>
      <c r="I115" s="16">
        <v>53</v>
      </c>
      <c r="J115" s="16" t="s">
        <v>28</v>
      </c>
      <c r="K115" s="16" t="s">
        <v>70</v>
      </c>
      <c r="L115" s="16" t="s">
        <v>11</v>
      </c>
      <c r="M115" s="16">
        <v>1</v>
      </c>
      <c r="N115" s="16" t="s">
        <v>11</v>
      </c>
      <c r="O115" s="17" t="s">
        <v>34</v>
      </c>
      <c r="U115" t="str">
        <f t="shared" si="6"/>
        <v>National Challenger Series - Round 2 - HungaryBronze MatchCsaba BanyikMartin Csereklye</v>
      </c>
      <c r="Z115">
        <f t="shared" si="7"/>
        <v>1</v>
      </c>
      <c r="AA115">
        <f t="shared" si="8"/>
        <v>1</v>
      </c>
      <c r="AB115">
        <f t="shared" si="9"/>
        <v>0</v>
      </c>
      <c r="AC115">
        <f t="shared" si="10"/>
        <v>0</v>
      </c>
      <c r="AD115">
        <f t="shared" si="11"/>
        <v>0</v>
      </c>
    </row>
    <row r="116" spans="1:30" x14ac:dyDescent="0.35">
      <c r="A116" s="15">
        <v>44114</v>
      </c>
      <c r="B116" s="16" t="s">
        <v>18</v>
      </c>
      <c r="C116" s="16" t="s">
        <v>69</v>
      </c>
      <c r="D116" s="16" t="s">
        <v>50</v>
      </c>
      <c r="E116" s="16" t="s">
        <v>57</v>
      </c>
      <c r="F116" s="18" t="s">
        <v>4</v>
      </c>
      <c r="G116" s="16" t="s">
        <v>56</v>
      </c>
      <c r="H116" s="16">
        <v>3</v>
      </c>
      <c r="I116" s="16">
        <v>54</v>
      </c>
      <c r="J116" s="16" t="s">
        <v>28</v>
      </c>
      <c r="K116" s="16" t="s">
        <v>70</v>
      </c>
      <c r="L116" s="16" t="s">
        <v>12</v>
      </c>
      <c r="M116" s="16">
        <v>2</v>
      </c>
      <c r="N116" s="16" t="s">
        <v>12</v>
      </c>
      <c r="O116" s="17" t="s">
        <v>33</v>
      </c>
      <c r="U116" t="str">
        <f t="shared" si="6"/>
        <v>National Challenger Series - Round 2 - HungaryBronze MatchCsaba BanyikMartin Csereklye</v>
      </c>
      <c r="Z116">
        <f t="shared" si="7"/>
        <v>1</v>
      </c>
      <c r="AA116">
        <f t="shared" si="8"/>
        <v>0</v>
      </c>
      <c r="AB116">
        <f t="shared" si="9"/>
        <v>0</v>
      </c>
      <c r="AC116">
        <f t="shared" si="10"/>
        <v>1</v>
      </c>
      <c r="AD116">
        <f t="shared" si="11"/>
        <v>0</v>
      </c>
    </row>
    <row r="117" spans="1:30" x14ac:dyDescent="0.35">
      <c r="A117" s="15">
        <v>44114</v>
      </c>
      <c r="B117" s="16" t="s">
        <v>18</v>
      </c>
      <c r="C117" s="16" t="s">
        <v>69</v>
      </c>
      <c r="D117" s="16" t="s">
        <v>50</v>
      </c>
      <c r="E117" s="16" t="s">
        <v>57</v>
      </c>
      <c r="F117" s="18" t="s">
        <v>4</v>
      </c>
      <c r="G117" s="16" t="s">
        <v>56</v>
      </c>
      <c r="H117" s="16">
        <v>3</v>
      </c>
      <c r="I117" s="16">
        <v>55</v>
      </c>
      <c r="J117" s="16" t="s">
        <v>28</v>
      </c>
      <c r="K117" s="16" t="s">
        <v>70</v>
      </c>
      <c r="L117" s="16" t="s">
        <v>12</v>
      </c>
      <c r="M117" s="16">
        <v>1</v>
      </c>
      <c r="N117" s="16" t="s">
        <v>12</v>
      </c>
      <c r="O117" s="17" t="s">
        <v>34</v>
      </c>
      <c r="U117" t="str">
        <f t="shared" si="6"/>
        <v>National Challenger Series - Round 2 - HungaryBronze MatchCsaba BanyikMartin Csereklye</v>
      </c>
      <c r="Z117">
        <f t="shared" si="7"/>
        <v>1</v>
      </c>
      <c r="AA117">
        <f t="shared" si="8"/>
        <v>1</v>
      </c>
      <c r="AB117">
        <f t="shared" si="9"/>
        <v>0</v>
      </c>
      <c r="AC117">
        <f t="shared" si="10"/>
        <v>0</v>
      </c>
      <c r="AD117">
        <f t="shared" si="11"/>
        <v>0</v>
      </c>
    </row>
    <row r="118" spans="1:30" x14ac:dyDescent="0.35">
      <c r="A118" s="15">
        <v>44114</v>
      </c>
      <c r="B118" s="16" t="s">
        <v>18</v>
      </c>
      <c r="C118" s="16" t="s">
        <v>69</v>
      </c>
      <c r="D118" s="16" t="s">
        <v>50</v>
      </c>
      <c r="E118" s="16" t="s">
        <v>57</v>
      </c>
      <c r="F118" s="18" t="s">
        <v>4</v>
      </c>
      <c r="G118" s="16" t="s">
        <v>56</v>
      </c>
      <c r="H118" s="16">
        <v>3</v>
      </c>
      <c r="I118" s="16">
        <v>56</v>
      </c>
      <c r="J118" s="16" t="s">
        <v>28</v>
      </c>
      <c r="K118" s="16" t="s">
        <v>70</v>
      </c>
      <c r="L118" s="16" t="s">
        <v>12</v>
      </c>
      <c r="M118" s="16">
        <v>2</v>
      </c>
      <c r="N118" s="16" t="s">
        <v>11</v>
      </c>
      <c r="O118" s="17" t="s">
        <v>34</v>
      </c>
      <c r="U118" t="str">
        <f t="shared" si="6"/>
        <v>National Challenger Series - Round 2 - HungaryBronze MatchCsaba BanyikMartin Csereklye</v>
      </c>
      <c r="Z118">
        <f t="shared" si="7"/>
        <v>0</v>
      </c>
      <c r="AA118">
        <f t="shared" si="8"/>
        <v>0</v>
      </c>
      <c r="AB118">
        <f t="shared" si="9"/>
        <v>0</v>
      </c>
      <c r="AC118">
        <f t="shared" si="10"/>
        <v>0</v>
      </c>
      <c r="AD118">
        <f t="shared" si="11"/>
        <v>1</v>
      </c>
    </row>
    <row r="119" spans="1:30" x14ac:dyDescent="0.35">
      <c r="A119" s="15">
        <v>44114</v>
      </c>
      <c r="B119" s="16" t="s">
        <v>18</v>
      </c>
      <c r="C119" s="16" t="s">
        <v>69</v>
      </c>
      <c r="D119" s="16" t="s">
        <v>50</v>
      </c>
      <c r="E119" s="16" t="s">
        <v>57</v>
      </c>
      <c r="F119" s="18" t="s">
        <v>4</v>
      </c>
      <c r="G119" s="16" t="s">
        <v>56</v>
      </c>
      <c r="H119" s="16">
        <v>3</v>
      </c>
      <c r="I119" s="16">
        <v>57</v>
      </c>
      <c r="J119" s="16" t="s">
        <v>28</v>
      </c>
      <c r="K119" s="16" t="s">
        <v>70</v>
      </c>
      <c r="L119" s="16" t="s">
        <v>12</v>
      </c>
      <c r="M119" s="16">
        <v>1</v>
      </c>
      <c r="N119" s="16" t="s">
        <v>12</v>
      </c>
      <c r="O119" s="17" t="s">
        <v>33</v>
      </c>
      <c r="U119" t="str">
        <f t="shared" si="6"/>
        <v>National Challenger Series - Round 2 - HungaryBronze MatchCsaba BanyikMartin Csereklye</v>
      </c>
      <c r="Z119">
        <f t="shared" si="7"/>
        <v>1</v>
      </c>
      <c r="AA119">
        <f t="shared" si="8"/>
        <v>1</v>
      </c>
      <c r="AB119">
        <f t="shared" si="9"/>
        <v>0</v>
      </c>
      <c r="AC119">
        <f t="shared" si="10"/>
        <v>0</v>
      </c>
      <c r="AD119">
        <f t="shared" si="11"/>
        <v>0</v>
      </c>
    </row>
    <row r="120" spans="1:30" x14ac:dyDescent="0.35">
      <c r="A120" s="15">
        <v>44114</v>
      </c>
      <c r="B120" s="16" t="s">
        <v>18</v>
      </c>
      <c r="C120" s="16" t="s">
        <v>69</v>
      </c>
      <c r="D120" s="16" t="s">
        <v>50</v>
      </c>
      <c r="E120" s="16" t="s">
        <v>57</v>
      </c>
      <c r="F120" s="18" t="s">
        <v>4</v>
      </c>
      <c r="G120" s="16" t="s">
        <v>56</v>
      </c>
      <c r="H120" s="16">
        <v>3</v>
      </c>
      <c r="I120" s="16">
        <v>58</v>
      </c>
      <c r="J120" s="16" t="s">
        <v>28</v>
      </c>
      <c r="K120" s="16" t="s">
        <v>70</v>
      </c>
      <c r="L120" s="16" t="s">
        <v>11</v>
      </c>
      <c r="M120" s="16">
        <v>1</v>
      </c>
      <c r="N120" s="16" t="s">
        <v>11</v>
      </c>
      <c r="O120" s="17" t="s">
        <v>34</v>
      </c>
      <c r="U120" t="str">
        <f t="shared" si="6"/>
        <v>National Challenger Series - Round 2 - HungaryBronze MatchCsaba BanyikMartin Csereklye</v>
      </c>
      <c r="Z120">
        <f t="shared" si="7"/>
        <v>1</v>
      </c>
      <c r="AA120">
        <f t="shared" si="8"/>
        <v>1</v>
      </c>
      <c r="AB120">
        <f t="shared" si="9"/>
        <v>0</v>
      </c>
      <c r="AC120">
        <f t="shared" si="10"/>
        <v>0</v>
      </c>
      <c r="AD120">
        <f t="shared" si="11"/>
        <v>0</v>
      </c>
    </row>
    <row r="121" spans="1:30" x14ac:dyDescent="0.35">
      <c r="A121" s="15">
        <v>44114</v>
      </c>
      <c r="B121" s="16" t="s">
        <v>18</v>
      </c>
      <c r="C121" s="16" t="s">
        <v>69</v>
      </c>
      <c r="D121" s="16" t="s">
        <v>50</v>
      </c>
      <c r="E121" s="16" t="s">
        <v>57</v>
      </c>
      <c r="F121" s="18" t="s">
        <v>4</v>
      </c>
      <c r="G121" s="16" t="s">
        <v>56</v>
      </c>
      <c r="H121" s="16">
        <v>3</v>
      </c>
      <c r="I121" s="16">
        <v>59</v>
      </c>
      <c r="J121" s="16" t="s">
        <v>28</v>
      </c>
      <c r="K121" s="16" t="s">
        <v>70</v>
      </c>
      <c r="L121" s="16" t="s">
        <v>11</v>
      </c>
      <c r="M121" s="16">
        <v>1</v>
      </c>
      <c r="N121" s="16" t="s">
        <v>11</v>
      </c>
      <c r="O121" s="17" t="s">
        <v>33</v>
      </c>
      <c r="U121" t="str">
        <f t="shared" si="6"/>
        <v>National Challenger Series - Round 2 - HungaryBronze MatchCsaba BanyikMartin Csereklye</v>
      </c>
      <c r="Z121">
        <f t="shared" si="7"/>
        <v>1</v>
      </c>
      <c r="AA121">
        <f t="shared" si="8"/>
        <v>1</v>
      </c>
      <c r="AB121">
        <f t="shared" si="9"/>
        <v>0</v>
      </c>
      <c r="AC121">
        <f t="shared" si="10"/>
        <v>0</v>
      </c>
      <c r="AD121">
        <f t="shared" si="11"/>
        <v>0</v>
      </c>
    </row>
    <row r="122" spans="1:30" x14ac:dyDescent="0.35">
      <c r="A122" s="15">
        <v>44114</v>
      </c>
      <c r="B122" s="16" t="s">
        <v>18</v>
      </c>
      <c r="C122" s="16" t="s">
        <v>69</v>
      </c>
      <c r="D122" s="16" t="s">
        <v>50</v>
      </c>
      <c r="E122" s="16" t="s">
        <v>57</v>
      </c>
      <c r="F122" s="18" t="s">
        <v>4</v>
      </c>
      <c r="G122" s="16" t="s">
        <v>56</v>
      </c>
      <c r="H122" s="16">
        <v>3</v>
      </c>
      <c r="I122" s="16">
        <v>60</v>
      </c>
      <c r="J122" s="16" t="s">
        <v>28</v>
      </c>
      <c r="K122" s="16" t="s">
        <v>70</v>
      </c>
      <c r="L122" s="16" t="s">
        <v>11</v>
      </c>
      <c r="M122" s="16">
        <v>1</v>
      </c>
      <c r="N122" s="16" t="s">
        <v>11</v>
      </c>
      <c r="O122" s="17" t="s">
        <v>35</v>
      </c>
      <c r="U122" t="str">
        <f t="shared" si="6"/>
        <v>National Challenger Series - Round 2 - HungaryBronze MatchCsaba BanyikMartin Csereklye</v>
      </c>
      <c r="Z122">
        <f t="shared" si="7"/>
        <v>1</v>
      </c>
      <c r="AA122">
        <f t="shared" si="8"/>
        <v>1</v>
      </c>
      <c r="AB122">
        <f t="shared" si="9"/>
        <v>0</v>
      </c>
      <c r="AC122">
        <f t="shared" si="10"/>
        <v>0</v>
      </c>
      <c r="AD122">
        <f t="shared" si="11"/>
        <v>0</v>
      </c>
    </row>
    <row r="123" spans="1:30" x14ac:dyDescent="0.35">
      <c r="A123" s="15">
        <v>44114</v>
      </c>
      <c r="B123" s="16" t="s">
        <v>18</v>
      </c>
      <c r="C123" s="16" t="s">
        <v>69</v>
      </c>
      <c r="D123" s="16" t="s">
        <v>50</v>
      </c>
      <c r="E123" s="16" t="s">
        <v>57</v>
      </c>
      <c r="F123" s="18" t="s">
        <v>4</v>
      </c>
      <c r="G123" s="16" t="s">
        <v>56</v>
      </c>
      <c r="H123" s="16">
        <v>3</v>
      </c>
      <c r="I123" s="16">
        <v>61</v>
      </c>
      <c r="J123" s="16" t="s">
        <v>28</v>
      </c>
      <c r="K123" s="16" t="s">
        <v>70</v>
      </c>
      <c r="L123" s="16" t="s">
        <v>11</v>
      </c>
      <c r="M123" s="16">
        <v>2</v>
      </c>
      <c r="N123" s="16" t="s">
        <v>12</v>
      </c>
      <c r="O123" s="17" t="s">
        <v>34</v>
      </c>
      <c r="U123" t="str">
        <f t="shared" si="6"/>
        <v>National Challenger Series - Round 2 - HungaryBronze MatchCsaba BanyikMartin Csereklye</v>
      </c>
      <c r="Z123">
        <f t="shared" si="7"/>
        <v>0</v>
      </c>
      <c r="AA123">
        <f t="shared" si="8"/>
        <v>0</v>
      </c>
      <c r="AB123">
        <f t="shared" si="9"/>
        <v>0</v>
      </c>
      <c r="AC123">
        <f t="shared" si="10"/>
        <v>0</v>
      </c>
      <c r="AD123">
        <f t="shared" si="11"/>
        <v>1</v>
      </c>
    </row>
    <row r="124" spans="1:30" x14ac:dyDescent="0.35">
      <c r="A124" s="15">
        <v>44114</v>
      </c>
      <c r="B124" s="16" t="s">
        <v>18</v>
      </c>
      <c r="C124" s="16" t="s">
        <v>69</v>
      </c>
      <c r="D124" s="16" t="s">
        <v>50</v>
      </c>
      <c r="E124" s="16" t="s">
        <v>57</v>
      </c>
      <c r="F124" s="18" t="s">
        <v>4</v>
      </c>
      <c r="G124" s="16" t="s">
        <v>56</v>
      </c>
      <c r="H124" s="16">
        <v>3</v>
      </c>
      <c r="I124" s="16">
        <v>62</v>
      </c>
      <c r="J124" s="16" t="s">
        <v>28</v>
      </c>
      <c r="K124" s="16" t="s">
        <v>70</v>
      </c>
      <c r="L124" s="16" t="s">
        <v>12</v>
      </c>
      <c r="M124" s="16">
        <v>1</v>
      </c>
      <c r="N124" s="16" t="s">
        <v>12</v>
      </c>
      <c r="O124" s="17" t="s">
        <v>35</v>
      </c>
      <c r="U124" t="str">
        <f t="shared" si="6"/>
        <v>National Challenger Series - Round 2 - HungaryBronze MatchCsaba BanyikMartin Csereklye</v>
      </c>
      <c r="Z124">
        <f t="shared" si="7"/>
        <v>1</v>
      </c>
      <c r="AA124">
        <f t="shared" si="8"/>
        <v>1</v>
      </c>
      <c r="AB124">
        <f t="shared" si="9"/>
        <v>0</v>
      </c>
      <c r="AC124">
        <f t="shared" si="10"/>
        <v>0</v>
      </c>
      <c r="AD124">
        <f t="shared" si="11"/>
        <v>0</v>
      </c>
    </row>
    <row r="125" spans="1:30" x14ac:dyDescent="0.35">
      <c r="A125" s="15">
        <v>44114</v>
      </c>
      <c r="B125" s="16" t="s">
        <v>18</v>
      </c>
      <c r="C125" s="16" t="s">
        <v>69</v>
      </c>
      <c r="D125" s="16" t="s">
        <v>50</v>
      </c>
      <c r="E125" s="16" t="s">
        <v>57</v>
      </c>
      <c r="F125" s="18" t="s">
        <v>4</v>
      </c>
      <c r="G125" s="16" t="s">
        <v>56</v>
      </c>
      <c r="H125" s="16">
        <v>3</v>
      </c>
      <c r="I125" s="16">
        <v>63</v>
      </c>
      <c r="J125" s="16" t="s">
        <v>28</v>
      </c>
      <c r="K125" s="16" t="s">
        <v>70</v>
      </c>
      <c r="L125" s="16" t="s">
        <v>12</v>
      </c>
      <c r="M125" s="16">
        <v>1</v>
      </c>
      <c r="N125" s="16" t="s">
        <v>12</v>
      </c>
      <c r="O125" s="17" t="s">
        <v>33</v>
      </c>
      <c r="U125" t="str">
        <f t="shared" si="6"/>
        <v>National Challenger Series - Round 2 - HungaryBronze MatchCsaba BanyikMartin Csereklye</v>
      </c>
      <c r="Z125">
        <f t="shared" si="7"/>
        <v>1</v>
      </c>
      <c r="AA125">
        <f t="shared" si="8"/>
        <v>1</v>
      </c>
      <c r="AB125">
        <f t="shared" si="9"/>
        <v>0</v>
      </c>
      <c r="AC125">
        <f t="shared" si="10"/>
        <v>0</v>
      </c>
      <c r="AD125">
        <f t="shared" si="11"/>
        <v>0</v>
      </c>
    </row>
    <row r="126" spans="1:30" x14ac:dyDescent="0.35">
      <c r="A126" s="15">
        <v>44114</v>
      </c>
      <c r="B126" s="16" t="s">
        <v>18</v>
      </c>
      <c r="C126" s="16" t="s">
        <v>69</v>
      </c>
      <c r="D126" s="16" t="s">
        <v>50</v>
      </c>
      <c r="E126" s="16" t="s">
        <v>57</v>
      </c>
      <c r="F126" s="18" t="s">
        <v>4</v>
      </c>
      <c r="G126" s="16" t="s">
        <v>56</v>
      </c>
      <c r="H126" s="16">
        <v>3</v>
      </c>
      <c r="I126" s="16">
        <v>64</v>
      </c>
      <c r="J126" s="16" t="s">
        <v>28</v>
      </c>
      <c r="K126" s="16" t="s">
        <v>70</v>
      </c>
      <c r="L126" s="16" t="s">
        <v>12</v>
      </c>
      <c r="M126" s="16">
        <v>2</v>
      </c>
      <c r="N126" s="16" t="s">
        <v>11</v>
      </c>
      <c r="O126" s="17" t="s">
        <v>34</v>
      </c>
      <c r="U126" t="str">
        <f t="shared" si="6"/>
        <v>National Challenger Series - Round 2 - HungaryBronze MatchCsaba BanyikMartin Csereklye</v>
      </c>
      <c r="Z126">
        <f t="shared" si="7"/>
        <v>0</v>
      </c>
      <c r="AA126">
        <f t="shared" si="8"/>
        <v>0</v>
      </c>
      <c r="AB126">
        <f t="shared" si="9"/>
        <v>0</v>
      </c>
      <c r="AC126">
        <f t="shared" si="10"/>
        <v>0</v>
      </c>
      <c r="AD126">
        <f t="shared" si="11"/>
        <v>1</v>
      </c>
    </row>
    <row r="127" spans="1:30" x14ac:dyDescent="0.35">
      <c r="A127" s="15">
        <v>44114</v>
      </c>
      <c r="B127" s="16" t="s">
        <v>18</v>
      </c>
      <c r="C127" s="16" t="s">
        <v>69</v>
      </c>
      <c r="D127" s="16" t="s">
        <v>50</v>
      </c>
      <c r="E127" s="16" t="s">
        <v>57</v>
      </c>
      <c r="F127" s="18" t="s">
        <v>4</v>
      </c>
      <c r="G127" s="16" t="s">
        <v>56</v>
      </c>
      <c r="H127" s="16">
        <v>3</v>
      </c>
      <c r="I127" s="16">
        <v>65</v>
      </c>
      <c r="J127" s="16" t="s">
        <v>28</v>
      </c>
      <c r="K127" s="16" t="s">
        <v>70</v>
      </c>
      <c r="L127" s="16" t="s">
        <v>12</v>
      </c>
      <c r="M127" s="16">
        <v>1</v>
      </c>
      <c r="N127" s="16" t="s">
        <v>40</v>
      </c>
      <c r="O127" s="17" t="s">
        <v>40</v>
      </c>
      <c r="U127" t="str">
        <f t="shared" si="6"/>
        <v>National Challenger Series - Round 2 - HungaryBronze MatchCsaba BanyikMartin Csereklye</v>
      </c>
      <c r="Z127">
        <f t="shared" si="7"/>
        <v>0</v>
      </c>
      <c r="AA127">
        <f t="shared" si="8"/>
        <v>0</v>
      </c>
      <c r="AB127">
        <f t="shared" si="9"/>
        <v>0</v>
      </c>
      <c r="AC127">
        <f t="shared" si="10"/>
        <v>0</v>
      </c>
      <c r="AD127">
        <f t="shared" si="11"/>
        <v>0</v>
      </c>
    </row>
    <row r="128" spans="1:30" x14ac:dyDescent="0.35">
      <c r="A128" s="15">
        <v>44114</v>
      </c>
      <c r="B128" s="16" t="s">
        <v>18</v>
      </c>
      <c r="C128" s="16" t="s">
        <v>69</v>
      </c>
      <c r="D128" s="16" t="s">
        <v>50</v>
      </c>
      <c r="E128" s="16" t="s">
        <v>57</v>
      </c>
      <c r="F128" s="18" t="s">
        <v>4</v>
      </c>
      <c r="G128" s="16" t="s">
        <v>56</v>
      </c>
      <c r="H128" s="16">
        <v>3</v>
      </c>
      <c r="I128" s="16">
        <v>66</v>
      </c>
      <c r="J128" s="16" t="s">
        <v>28</v>
      </c>
      <c r="K128" s="16" t="s">
        <v>70</v>
      </c>
      <c r="L128" s="16" t="s">
        <v>12</v>
      </c>
      <c r="M128" s="16">
        <v>2</v>
      </c>
      <c r="N128" s="16" t="s">
        <v>12</v>
      </c>
      <c r="O128" s="17" t="s">
        <v>34</v>
      </c>
      <c r="U128" t="str">
        <f t="shared" si="6"/>
        <v>National Challenger Series - Round 2 - HungaryBronze MatchCsaba BanyikMartin Csereklye</v>
      </c>
      <c r="Z128">
        <f t="shared" si="7"/>
        <v>1</v>
      </c>
      <c r="AA128">
        <f t="shared" si="8"/>
        <v>0</v>
      </c>
      <c r="AB128">
        <f t="shared" si="9"/>
        <v>0</v>
      </c>
      <c r="AC128">
        <f t="shared" si="10"/>
        <v>1</v>
      </c>
      <c r="AD128">
        <f t="shared" si="11"/>
        <v>0</v>
      </c>
    </row>
    <row r="129" spans="1:30" x14ac:dyDescent="0.35">
      <c r="A129" s="15">
        <v>44114</v>
      </c>
      <c r="B129" s="16" t="s">
        <v>18</v>
      </c>
      <c r="C129" s="16" t="s">
        <v>69</v>
      </c>
      <c r="D129" s="16" t="s">
        <v>50</v>
      </c>
      <c r="E129" s="16" t="s">
        <v>57</v>
      </c>
      <c r="F129" s="18" t="s">
        <v>4</v>
      </c>
      <c r="G129" s="16" t="s">
        <v>56</v>
      </c>
      <c r="H129" s="16">
        <v>3</v>
      </c>
      <c r="I129" s="16">
        <v>67</v>
      </c>
      <c r="J129" s="16" t="s">
        <v>28</v>
      </c>
      <c r="K129" s="16" t="s">
        <v>70</v>
      </c>
      <c r="L129" s="16" t="s">
        <v>11</v>
      </c>
      <c r="M129" s="16">
        <v>2</v>
      </c>
      <c r="N129" s="16" t="s">
        <v>12</v>
      </c>
      <c r="O129" s="17" t="s">
        <v>34</v>
      </c>
      <c r="U129" t="str">
        <f t="shared" si="6"/>
        <v>National Challenger Series - Round 2 - HungaryBronze MatchCsaba BanyikMartin Csereklye</v>
      </c>
      <c r="Z129">
        <f t="shared" si="7"/>
        <v>0</v>
      </c>
      <c r="AA129">
        <f t="shared" si="8"/>
        <v>0</v>
      </c>
      <c r="AB129">
        <f t="shared" si="9"/>
        <v>0</v>
      </c>
      <c r="AC129">
        <f t="shared" si="10"/>
        <v>0</v>
      </c>
      <c r="AD129">
        <f t="shared" si="11"/>
        <v>1</v>
      </c>
    </row>
    <row r="130" spans="1:30" x14ac:dyDescent="0.35">
      <c r="A130" s="15">
        <v>44114</v>
      </c>
      <c r="B130" s="16" t="s">
        <v>18</v>
      </c>
      <c r="C130" s="16" t="s">
        <v>69</v>
      </c>
      <c r="D130" s="16" t="s">
        <v>50</v>
      </c>
      <c r="E130" s="16" t="s">
        <v>57</v>
      </c>
      <c r="F130" s="18" t="s">
        <v>4</v>
      </c>
      <c r="G130" s="16" t="s">
        <v>56</v>
      </c>
      <c r="H130" s="16">
        <v>3</v>
      </c>
      <c r="I130" s="16">
        <v>68</v>
      </c>
      <c r="J130" s="16" t="s">
        <v>28</v>
      </c>
      <c r="K130" s="16" t="s">
        <v>70</v>
      </c>
      <c r="L130" s="16" t="s">
        <v>11</v>
      </c>
      <c r="M130" s="16">
        <v>2</v>
      </c>
      <c r="N130" s="16" t="s">
        <v>40</v>
      </c>
      <c r="O130" s="17" t="s">
        <v>40</v>
      </c>
      <c r="U130" t="str">
        <f t="shared" si="6"/>
        <v>National Challenger Series - Round 2 - HungaryBronze MatchCsaba BanyikMartin Csereklye</v>
      </c>
      <c r="Z130">
        <f t="shared" si="7"/>
        <v>0</v>
      </c>
      <c r="AA130">
        <f t="shared" si="8"/>
        <v>0</v>
      </c>
      <c r="AB130">
        <f t="shared" si="9"/>
        <v>0</v>
      </c>
      <c r="AC130">
        <f t="shared" si="10"/>
        <v>0</v>
      </c>
      <c r="AD130">
        <f t="shared" si="11"/>
        <v>0</v>
      </c>
    </row>
    <row r="131" spans="1:30" x14ac:dyDescent="0.35">
      <c r="A131" s="15">
        <v>44114</v>
      </c>
      <c r="B131" s="16" t="s">
        <v>18</v>
      </c>
      <c r="C131" s="16" t="s">
        <v>69</v>
      </c>
      <c r="D131" s="16" t="s">
        <v>50</v>
      </c>
      <c r="E131" s="16" t="s">
        <v>57</v>
      </c>
      <c r="F131" s="18" t="s">
        <v>4</v>
      </c>
      <c r="G131" s="16" t="s">
        <v>56</v>
      </c>
      <c r="H131" s="16">
        <v>3</v>
      </c>
      <c r="I131" s="16">
        <v>69</v>
      </c>
      <c r="J131" s="16" t="s">
        <v>28</v>
      </c>
      <c r="K131" s="16" t="s">
        <v>70</v>
      </c>
      <c r="L131" s="16" t="s">
        <v>11</v>
      </c>
      <c r="M131" s="16">
        <v>1</v>
      </c>
      <c r="N131" s="16" t="s">
        <v>12</v>
      </c>
      <c r="O131" s="17" t="s">
        <v>35</v>
      </c>
      <c r="U131" t="str">
        <f t="shared" ref="U131:U194" si="12">CONCATENATE(C131,G131,J131,K131)</f>
        <v>National Challenger Series - Round 2 - HungaryBronze MatchCsaba BanyikMartin Csereklye</v>
      </c>
      <c r="Z131">
        <f t="shared" ref="Z131:Z194" si="13">IF(L131=N131,1,0)</f>
        <v>0</v>
      </c>
      <c r="AA131">
        <f t="shared" ref="AA131:AA194" si="14">IF(AND(M131=1,L131=N131),1,0)</f>
        <v>0</v>
      </c>
      <c r="AB131">
        <f t="shared" ref="AB131:AB194" si="15">IF(AND(M131=1,L131&lt;&gt;N131,N131&lt;&gt;"E"),1,0)</f>
        <v>1</v>
      </c>
      <c r="AC131">
        <f t="shared" ref="AC131:AC194" si="16">IF(AND(M131=2,L131=N131),1,0)</f>
        <v>0</v>
      </c>
      <c r="AD131">
        <f t="shared" ref="AD131:AD194" si="17">IF(AND(M131=2,L131&lt;&gt;N131,N131&lt;&gt;"E"),1,0)</f>
        <v>0</v>
      </c>
    </row>
    <row r="132" spans="1:30" x14ac:dyDescent="0.35">
      <c r="A132" s="15">
        <v>44290</v>
      </c>
      <c r="B132" s="16" t="s">
        <v>76</v>
      </c>
      <c r="C132" s="16" t="s">
        <v>91</v>
      </c>
      <c r="D132" s="16" t="s">
        <v>5</v>
      </c>
      <c r="E132" s="16" t="s">
        <v>58</v>
      </c>
      <c r="F132" s="16" t="s">
        <v>4</v>
      </c>
      <c r="G132" s="16" t="s">
        <v>42</v>
      </c>
      <c r="H132" s="16">
        <v>1</v>
      </c>
      <c r="I132" s="16">
        <v>1</v>
      </c>
      <c r="J132" s="16" t="s">
        <v>80</v>
      </c>
      <c r="K132" s="16" t="s">
        <v>77</v>
      </c>
      <c r="L132" s="16" t="s">
        <v>11</v>
      </c>
      <c r="M132" s="16">
        <v>1</v>
      </c>
      <c r="N132" s="16" t="s">
        <v>11</v>
      </c>
      <c r="O132" s="17" t="s">
        <v>33</v>
      </c>
      <c r="U132" t="str">
        <f t="shared" si="12"/>
        <v>Cape Verde Challenger CupFinalApor GyorgydeakJulien Grondin</v>
      </c>
      <c r="Z132">
        <f t="shared" si="13"/>
        <v>1</v>
      </c>
      <c r="AA132">
        <f t="shared" si="14"/>
        <v>1</v>
      </c>
      <c r="AB132">
        <f t="shared" si="15"/>
        <v>0</v>
      </c>
      <c r="AC132">
        <f t="shared" si="16"/>
        <v>0</v>
      </c>
      <c r="AD132">
        <f t="shared" si="17"/>
        <v>0</v>
      </c>
    </row>
    <row r="133" spans="1:30" x14ac:dyDescent="0.35">
      <c r="A133" s="15">
        <v>44290</v>
      </c>
      <c r="B133" s="16" t="s">
        <v>76</v>
      </c>
      <c r="C133" s="16" t="s">
        <v>91</v>
      </c>
      <c r="D133" s="16" t="s">
        <v>5</v>
      </c>
      <c r="E133" s="16" t="s">
        <v>58</v>
      </c>
      <c r="F133" s="16" t="s">
        <v>4</v>
      </c>
      <c r="G133" s="16" t="s">
        <v>42</v>
      </c>
      <c r="H133" s="16">
        <v>1</v>
      </c>
      <c r="I133" s="16">
        <v>2</v>
      </c>
      <c r="J133" s="16" t="s">
        <v>80</v>
      </c>
      <c r="K133" s="16" t="s">
        <v>77</v>
      </c>
      <c r="L133" s="16" t="s">
        <v>11</v>
      </c>
      <c r="M133" s="16">
        <v>1</v>
      </c>
      <c r="N133" s="16" t="s">
        <v>11</v>
      </c>
      <c r="O133" s="17" t="s">
        <v>34</v>
      </c>
      <c r="U133" t="str">
        <f t="shared" si="12"/>
        <v>Cape Verde Challenger CupFinalApor GyorgydeakJulien Grondin</v>
      </c>
      <c r="Z133">
        <f t="shared" si="13"/>
        <v>1</v>
      </c>
      <c r="AA133">
        <f t="shared" si="14"/>
        <v>1</v>
      </c>
      <c r="AB133">
        <f t="shared" si="15"/>
        <v>0</v>
      </c>
      <c r="AC133">
        <f t="shared" si="16"/>
        <v>0</v>
      </c>
      <c r="AD133">
        <f t="shared" si="17"/>
        <v>0</v>
      </c>
    </row>
    <row r="134" spans="1:30" x14ac:dyDescent="0.35">
      <c r="A134" s="15">
        <v>44290</v>
      </c>
      <c r="B134" s="16" t="s">
        <v>76</v>
      </c>
      <c r="C134" s="16" t="s">
        <v>91</v>
      </c>
      <c r="D134" s="16" t="s">
        <v>5</v>
      </c>
      <c r="E134" s="16" t="s">
        <v>58</v>
      </c>
      <c r="F134" s="16" t="s">
        <v>4</v>
      </c>
      <c r="G134" s="16" t="s">
        <v>42</v>
      </c>
      <c r="H134" s="16">
        <v>1</v>
      </c>
      <c r="I134" s="16">
        <v>3</v>
      </c>
      <c r="J134" s="16" t="s">
        <v>80</v>
      </c>
      <c r="K134" s="16" t="s">
        <v>77</v>
      </c>
      <c r="L134" s="16" t="s">
        <v>11</v>
      </c>
      <c r="M134" s="16">
        <v>1</v>
      </c>
      <c r="N134" s="16" t="s">
        <v>11</v>
      </c>
      <c r="O134" s="17" t="s">
        <v>34</v>
      </c>
      <c r="U134" t="str">
        <f t="shared" si="12"/>
        <v>Cape Verde Challenger CupFinalApor GyorgydeakJulien Grondin</v>
      </c>
      <c r="Z134">
        <f t="shared" si="13"/>
        <v>1</v>
      </c>
      <c r="AA134">
        <f t="shared" si="14"/>
        <v>1</v>
      </c>
      <c r="AB134">
        <f t="shared" si="15"/>
        <v>0</v>
      </c>
      <c r="AC134">
        <f t="shared" si="16"/>
        <v>0</v>
      </c>
      <c r="AD134">
        <f t="shared" si="17"/>
        <v>0</v>
      </c>
    </row>
    <row r="135" spans="1:30" x14ac:dyDescent="0.35">
      <c r="A135" s="15">
        <v>44290</v>
      </c>
      <c r="B135" s="16" t="s">
        <v>76</v>
      </c>
      <c r="C135" s="16" t="s">
        <v>91</v>
      </c>
      <c r="D135" s="16" t="s">
        <v>5</v>
      </c>
      <c r="E135" s="16" t="s">
        <v>58</v>
      </c>
      <c r="F135" s="16" t="s">
        <v>4</v>
      </c>
      <c r="G135" s="16" t="s">
        <v>42</v>
      </c>
      <c r="H135" s="16">
        <v>1</v>
      </c>
      <c r="I135" s="16">
        <v>4</v>
      </c>
      <c r="J135" s="16" t="s">
        <v>80</v>
      </c>
      <c r="K135" s="16" t="s">
        <v>77</v>
      </c>
      <c r="L135" s="16" t="s">
        <v>11</v>
      </c>
      <c r="M135" s="16">
        <v>1</v>
      </c>
      <c r="N135" s="16" t="s">
        <v>11</v>
      </c>
      <c r="O135" s="17" t="s">
        <v>34</v>
      </c>
      <c r="U135" t="str">
        <f t="shared" si="12"/>
        <v>Cape Verde Challenger CupFinalApor GyorgydeakJulien Grondin</v>
      </c>
      <c r="Z135">
        <f t="shared" si="13"/>
        <v>1</v>
      </c>
      <c r="AA135">
        <f t="shared" si="14"/>
        <v>1</v>
      </c>
      <c r="AB135">
        <f t="shared" si="15"/>
        <v>0</v>
      </c>
      <c r="AC135">
        <f t="shared" si="16"/>
        <v>0</v>
      </c>
      <c r="AD135">
        <f t="shared" si="17"/>
        <v>0</v>
      </c>
    </row>
    <row r="136" spans="1:30" x14ac:dyDescent="0.35">
      <c r="A136" s="15">
        <v>44290</v>
      </c>
      <c r="B136" s="16" t="s">
        <v>76</v>
      </c>
      <c r="C136" s="16" t="s">
        <v>91</v>
      </c>
      <c r="D136" s="16" t="s">
        <v>5</v>
      </c>
      <c r="E136" s="16" t="s">
        <v>58</v>
      </c>
      <c r="F136" s="16" t="s">
        <v>4</v>
      </c>
      <c r="G136" s="16" t="s">
        <v>42</v>
      </c>
      <c r="H136" s="16">
        <v>1</v>
      </c>
      <c r="I136" s="16">
        <v>5</v>
      </c>
      <c r="J136" s="16" t="s">
        <v>80</v>
      </c>
      <c r="K136" s="16" t="s">
        <v>77</v>
      </c>
      <c r="L136" s="16" t="s">
        <v>12</v>
      </c>
      <c r="M136" s="16">
        <v>1</v>
      </c>
      <c r="N136" s="16" t="s">
        <v>12</v>
      </c>
      <c r="O136" s="17" t="s">
        <v>35</v>
      </c>
      <c r="U136" t="str">
        <f t="shared" si="12"/>
        <v>Cape Verde Challenger CupFinalApor GyorgydeakJulien Grondin</v>
      </c>
      <c r="Z136">
        <f t="shared" si="13"/>
        <v>1</v>
      </c>
      <c r="AA136">
        <f t="shared" si="14"/>
        <v>1</v>
      </c>
      <c r="AB136">
        <f t="shared" si="15"/>
        <v>0</v>
      </c>
      <c r="AC136">
        <f t="shared" si="16"/>
        <v>0</v>
      </c>
      <c r="AD136">
        <f t="shared" si="17"/>
        <v>0</v>
      </c>
    </row>
    <row r="137" spans="1:30" x14ac:dyDescent="0.35">
      <c r="A137" s="15">
        <v>44290</v>
      </c>
      <c r="B137" s="16" t="s">
        <v>76</v>
      </c>
      <c r="C137" s="16" t="s">
        <v>91</v>
      </c>
      <c r="D137" s="16" t="s">
        <v>5</v>
      </c>
      <c r="E137" s="16" t="s">
        <v>58</v>
      </c>
      <c r="F137" s="16" t="s">
        <v>4</v>
      </c>
      <c r="G137" s="16" t="s">
        <v>42</v>
      </c>
      <c r="H137" s="16">
        <v>1</v>
      </c>
      <c r="I137" s="16">
        <v>6</v>
      </c>
      <c r="J137" s="16" t="s">
        <v>80</v>
      </c>
      <c r="K137" s="16" t="s">
        <v>77</v>
      </c>
      <c r="L137" s="16" t="s">
        <v>12</v>
      </c>
      <c r="M137" s="16">
        <v>1</v>
      </c>
      <c r="N137" s="16" t="s">
        <v>12</v>
      </c>
      <c r="O137" s="17" t="s">
        <v>33</v>
      </c>
      <c r="U137" t="str">
        <f t="shared" si="12"/>
        <v>Cape Verde Challenger CupFinalApor GyorgydeakJulien Grondin</v>
      </c>
      <c r="Z137">
        <f t="shared" si="13"/>
        <v>1</v>
      </c>
      <c r="AA137">
        <f t="shared" si="14"/>
        <v>1</v>
      </c>
      <c r="AB137">
        <f t="shared" si="15"/>
        <v>0</v>
      </c>
      <c r="AC137">
        <f t="shared" si="16"/>
        <v>0</v>
      </c>
      <c r="AD137">
        <f t="shared" si="17"/>
        <v>0</v>
      </c>
    </row>
    <row r="138" spans="1:30" x14ac:dyDescent="0.35">
      <c r="A138" s="15">
        <v>44290</v>
      </c>
      <c r="B138" s="16" t="s">
        <v>76</v>
      </c>
      <c r="C138" s="16" t="s">
        <v>91</v>
      </c>
      <c r="D138" s="16" t="s">
        <v>5</v>
      </c>
      <c r="E138" s="16" t="s">
        <v>58</v>
      </c>
      <c r="F138" s="16" t="s">
        <v>4</v>
      </c>
      <c r="G138" s="16" t="s">
        <v>42</v>
      </c>
      <c r="H138" s="16">
        <v>1</v>
      </c>
      <c r="I138" s="16">
        <v>7</v>
      </c>
      <c r="J138" s="16" t="s">
        <v>80</v>
      </c>
      <c r="K138" s="16" t="s">
        <v>77</v>
      </c>
      <c r="L138" s="16" t="s">
        <v>12</v>
      </c>
      <c r="M138" s="16">
        <v>1</v>
      </c>
      <c r="N138" s="16" t="s">
        <v>12</v>
      </c>
      <c r="O138" s="17" t="s">
        <v>33</v>
      </c>
      <c r="U138" t="str">
        <f t="shared" si="12"/>
        <v>Cape Verde Challenger CupFinalApor GyorgydeakJulien Grondin</v>
      </c>
      <c r="Z138">
        <f t="shared" si="13"/>
        <v>1</v>
      </c>
      <c r="AA138">
        <f t="shared" si="14"/>
        <v>1</v>
      </c>
      <c r="AB138">
        <f t="shared" si="15"/>
        <v>0</v>
      </c>
      <c r="AC138">
        <f t="shared" si="16"/>
        <v>0</v>
      </c>
      <c r="AD138">
        <f t="shared" si="17"/>
        <v>0</v>
      </c>
    </row>
    <row r="139" spans="1:30" x14ac:dyDescent="0.35">
      <c r="A139" s="15">
        <v>44290</v>
      </c>
      <c r="B139" s="16" t="s">
        <v>76</v>
      </c>
      <c r="C139" s="16" t="s">
        <v>91</v>
      </c>
      <c r="D139" s="16" t="s">
        <v>5</v>
      </c>
      <c r="E139" s="16" t="s">
        <v>58</v>
      </c>
      <c r="F139" s="16" t="s">
        <v>4</v>
      </c>
      <c r="G139" s="16" t="s">
        <v>42</v>
      </c>
      <c r="H139" s="16">
        <v>1</v>
      </c>
      <c r="I139" s="16">
        <v>8</v>
      </c>
      <c r="J139" s="16" t="s">
        <v>80</v>
      </c>
      <c r="K139" s="16" t="s">
        <v>77</v>
      </c>
      <c r="L139" s="16" t="s">
        <v>12</v>
      </c>
      <c r="M139" s="16">
        <v>1</v>
      </c>
      <c r="N139" s="16" t="s">
        <v>11</v>
      </c>
      <c r="O139" s="17" t="s">
        <v>33</v>
      </c>
      <c r="U139" t="str">
        <f t="shared" si="12"/>
        <v>Cape Verde Challenger CupFinalApor GyorgydeakJulien Grondin</v>
      </c>
      <c r="Z139">
        <f t="shared" si="13"/>
        <v>0</v>
      </c>
      <c r="AA139">
        <f t="shared" si="14"/>
        <v>0</v>
      </c>
      <c r="AB139">
        <f t="shared" si="15"/>
        <v>1</v>
      </c>
      <c r="AC139">
        <f t="shared" si="16"/>
        <v>0</v>
      </c>
      <c r="AD139">
        <f t="shared" si="17"/>
        <v>0</v>
      </c>
    </row>
    <row r="140" spans="1:30" x14ac:dyDescent="0.35">
      <c r="A140" s="15">
        <v>44290</v>
      </c>
      <c r="B140" s="16" t="s">
        <v>76</v>
      </c>
      <c r="C140" s="16" t="s">
        <v>91</v>
      </c>
      <c r="D140" s="16" t="s">
        <v>5</v>
      </c>
      <c r="E140" s="16" t="s">
        <v>58</v>
      </c>
      <c r="F140" s="16" t="s">
        <v>4</v>
      </c>
      <c r="G140" s="16" t="s">
        <v>42</v>
      </c>
      <c r="H140" s="16">
        <v>1</v>
      </c>
      <c r="I140" s="16">
        <v>9</v>
      </c>
      <c r="J140" s="16" t="s">
        <v>80</v>
      </c>
      <c r="K140" s="16" t="s">
        <v>77</v>
      </c>
      <c r="L140" s="16" t="s">
        <v>11</v>
      </c>
      <c r="M140" s="16">
        <v>1</v>
      </c>
      <c r="N140" s="16" t="s">
        <v>11</v>
      </c>
      <c r="O140" s="17" t="s">
        <v>35</v>
      </c>
      <c r="U140" t="str">
        <f t="shared" si="12"/>
        <v>Cape Verde Challenger CupFinalApor GyorgydeakJulien Grondin</v>
      </c>
      <c r="Z140">
        <f t="shared" si="13"/>
        <v>1</v>
      </c>
      <c r="AA140">
        <f t="shared" si="14"/>
        <v>1</v>
      </c>
      <c r="AB140">
        <f t="shared" si="15"/>
        <v>0</v>
      </c>
      <c r="AC140">
        <f t="shared" si="16"/>
        <v>0</v>
      </c>
      <c r="AD140">
        <f t="shared" si="17"/>
        <v>0</v>
      </c>
    </row>
    <row r="141" spans="1:30" x14ac:dyDescent="0.35">
      <c r="A141" s="15">
        <v>44290</v>
      </c>
      <c r="B141" s="16" t="s">
        <v>76</v>
      </c>
      <c r="C141" s="16" t="s">
        <v>91</v>
      </c>
      <c r="D141" s="16" t="s">
        <v>5</v>
      </c>
      <c r="E141" s="16" t="s">
        <v>58</v>
      </c>
      <c r="F141" s="16" t="s">
        <v>4</v>
      </c>
      <c r="G141" s="16" t="s">
        <v>42</v>
      </c>
      <c r="H141" s="16">
        <v>1</v>
      </c>
      <c r="I141" s="16">
        <v>10</v>
      </c>
      <c r="J141" s="16" t="s">
        <v>80</v>
      </c>
      <c r="K141" s="16" t="s">
        <v>77</v>
      </c>
      <c r="L141" s="16" t="s">
        <v>11</v>
      </c>
      <c r="M141" s="16">
        <v>1</v>
      </c>
      <c r="N141" s="16" t="s">
        <v>12</v>
      </c>
      <c r="O141" s="17" t="s">
        <v>33</v>
      </c>
      <c r="U141" t="str">
        <f t="shared" si="12"/>
        <v>Cape Verde Challenger CupFinalApor GyorgydeakJulien Grondin</v>
      </c>
      <c r="Z141">
        <f t="shared" si="13"/>
        <v>0</v>
      </c>
      <c r="AA141">
        <f t="shared" si="14"/>
        <v>0</v>
      </c>
      <c r="AB141">
        <f t="shared" si="15"/>
        <v>1</v>
      </c>
      <c r="AC141">
        <f t="shared" si="16"/>
        <v>0</v>
      </c>
      <c r="AD141">
        <f t="shared" si="17"/>
        <v>0</v>
      </c>
    </row>
    <row r="142" spans="1:30" x14ac:dyDescent="0.35">
      <c r="A142" s="15">
        <v>44290</v>
      </c>
      <c r="B142" s="16" t="s">
        <v>76</v>
      </c>
      <c r="C142" s="16" t="s">
        <v>91</v>
      </c>
      <c r="D142" s="16" t="s">
        <v>5</v>
      </c>
      <c r="E142" s="16" t="s">
        <v>58</v>
      </c>
      <c r="F142" s="16" t="s">
        <v>4</v>
      </c>
      <c r="G142" s="16" t="s">
        <v>42</v>
      </c>
      <c r="H142" s="16">
        <v>1</v>
      </c>
      <c r="I142" s="16">
        <v>11</v>
      </c>
      <c r="J142" s="16" t="s">
        <v>80</v>
      </c>
      <c r="K142" s="16" t="s">
        <v>77</v>
      </c>
      <c r="L142" s="16" t="s">
        <v>11</v>
      </c>
      <c r="M142" s="16">
        <v>2</v>
      </c>
      <c r="N142" s="16" t="s">
        <v>11</v>
      </c>
      <c r="O142" s="17" t="s">
        <v>33</v>
      </c>
      <c r="U142" t="str">
        <f t="shared" si="12"/>
        <v>Cape Verde Challenger CupFinalApor GyorgydeakJulien Grondin</v>
      </c>
      <c r="Z142">
        <f t="shared" si="13"/>
        <v>1</v>
      </c>
      <c r="AA142">
        <f t="shared" si="14"/>
        <v>0</v>
      </c>
      <c r="AB142">
        <f t="shared" si="15"/>
        <v>0</v>
      </c>
      <c r="AC142">
        <f t="shared" si="16"/>
        <v>1</v>
      </c>
      <c r="AD142">
        <f t="shared" si="17"/>
        <v>0</v>
      </c>
    </row>
    <row r="143" spans="1:30" x14ac:dyDescent="0.35">
      <c r="A143" s="15">
        <v>44290</v>
      </c>
      <c r="B143" s="16" t="s">
        <v>76</v>
      </c>
      <c r="C143" s="16" t="s">
        <v>91</v>
      </c>
      <c r="D143" s="16" t="s">
        <v>5</v>
      </c>
      <c r="E143" s="16" t="s">
        <v>58</v>
      </c>
      <c r="F143" s="16" t="s">
        <v>4</v>
      </c>
      <c r="G143" s="16" t="s">
        <v>42</v>
      </c>
      <c r="H143" s="16">
        <v>1</v>
      </c>
      <c r="I143" s="16">
        <v>12</v>
      </c>
      <c r="J143" s="16" t="s">
        <v>80</v>
      </c>
      <c r="K143" s="16" t="s">
        <v>77</v>
      </c>
      <c r="L143" s="16" t="s">
        <v>11</v>
      </c>
      <c r="M143" s="16">
        <v>1</v>
      </c>
      <c r="N143" s="16" t="s">
        <v>11</v>
      </c>
      <c r="O143" s="17" t="s">
        <v>34</v>
      </c>
      <c r="U143" t="str">
        <f t="shared" si="12"/>
        <v>Cape Verde Challenger CupFinalApor GyorgydeakJulien Grondin</v>
      </c>
      <c r="Z143">
        <f t="shared" si="13"/>
        <v>1</v>
      </c>
      <c r="AA143">
        <f t="shared" si="14"/>
        <v>1</v>
      </c>
      <c r="AB143">
        <f t="shared" si="15"/>
        <v>0</v>
      </c>
      <c r="AC143">
        <f t="shared" si="16"/>
        <v>0</v>
      </c>
      <c r="AD143">
        <f t="shared" si="17"/>
        <v>0</v>
      </c>
    </row>
    <row r="144" spans="1:30" x14ac:dyDescent="0.35">
      <c r="A144" s="15">
        <v>44290</v>
      </c>
      <c r="B144" s="16" t="s">
        <v>76</v>
      </c>
      <c r="C144" s="16" t="s">
        <v>91</v>
      </c>
      <c r="D144" s="16" t="s">
        <v>5</v>
      </c>
      <c r="E144" s="16" t="s">
        <v>58</v>
      </c>
      <c r="F144" s="16" t="s">
        <v>4</v>
      </c>
      <c r="G144" s="16" t="s">
        <v>42</v>
      </c>
      <c r="H144" s="16">
        <v>1</v>
      </c>
      <c r="I144" s="16">
        <v>13</v>
      </c>
      <c r="J144" s="16" t="s">
        <v>80</v>
      </c>
      <c r="K144" s="16" t="s">
        <v>77</v>
      </c>
      <c r="L144" s="16" t="s">
        <v>12</v>
      </c>
      <c r="M144" s="16">
        <v>2</v>
      </c>
      <c r="N144" s="16" t="s">
        <v>12</v>
      </c>
      <c r="O144" s="17" t="s">
        <v>35</v>
      </c>
      <c r="U144" t="str">
        <f t="shared" si="12"/>
        <v>Cape Verde Challenger CupFinalApor GyorgydeakJulien Grondin</v>
      </c>
      <c r="Z144">
        <f t="shared" si="13"/>
        <v>1</v>
      </c>
      <c r="AA144">
        <f t="shared" si="14"/>
        <v>0</v>
      </c>
      <c r="AB144">
        <f t="shared" si="15"/>
        <v>0</v>
      </c>
      <c r="AC144">
        <f t="shared" si="16"/>
        <v>1</v>
      </c>
      <c r="AD144">
        <f t="shared" si="17"/>
        <v>0</v>
      </c>
    </row>
    <row r="145" spans="1:30" x14ac:dyDescent="0.35">
      <c r="A145" s="15">
        <v>44290</v>
      </c>
      <c r="B145" s="16" t="s">
        <v>76</v>
      </c>
      <c r="C145" s="16" t="s">
        <v>91</v>
      </c>
      <c r="D145" s="16" t="s">
        <v>5</v>
      </c>
      <c r="E145" s="16" t="s">
        <v>58</v>
      </c>
      <c r="F145" s="16" t="s">
        <v>4</v>
      </c>
      <c r="G145" s="16" t="s">
        <v>42</v>
      </c>
      <c r="H145" s="16">
        <v>1</v>
      </c>
      <c r="I145" s="16">
        <v>14</v>
      </c>
      <c r="J145" s="16" t="s">
        <v>80</v>
      </c>
      <c r="K145" s="16" t="s">
        <v>77</v>
      </c>
      <c r="L145" s="16" t="s">
        <v>12</v>
      </c>
      <c r="M145" s="16">
        <v>2</v>
      </c>
      <c r="N145" s="16" t="s">
        <v>12</v>
      </c>
      <c r="O145" s="17" t="s">
        <v>33</v>
      </c>
      <c r="U145" t="str">
        <f t="shared" si="12"/>
        <v>Cape Verde Challenger CupFinalApor GyorgydeakJulien Grondin</v>
      </c>
      <c r="Z145">
        <f t="shared" si="13"/>
        <v>1</v>
      </c>
      <c r="AA145">
        <f t="shared" si="14"/>
        <v>0</v>
      </c>
      <c r="AB145">
        <f t="shared" si="15"/>
        <v>0</v>
      </c>
      <c r="AC145">
        <f t="shared" si="16"/>
        <v>1</v>
      </c>
      <c r="AD145">
        <f t="shared" si="17"/>
        <v>0</v>
      </c>
    </row>
    <row r="146" spans="1:30" x14ac:dyDescent="0.35">
      <c r="A146" s="15">
        <v>44290</v>
      </c>
      <c r="B146" s="16" t="s">
        <v>76</v>
      </c>
      <c r="C146" s="16" t="s">
        <v>91</v>
      </c>
      <c r="D146" s="16" t="s">
        <v>5</v>
      </c>
      <c r="E146" s="16" t="s">
        <v>58</v>
      </c>
      <c r="F146" s="16" t="s">
        <v>4</v>
      </c>
      <c r="G146" s="16" t="s">
        <v>42</v>
      </c>
      <c r="H146" s="16">
        <v>1</v>
      </c>
      <c r="I146" s="16">
        <v>15</v>
      </c>
      <c r="J146" s="16" t="s">
        <v>80</v>
      </c>
      <c r="K146" s="16" t="s">
        <v>77</v>
      </c>
      <c r="L146" s="16" t="s">
        <v>12</v>
      </c>
      <c r="M146" s="16" t="s">
        <v>39</v>
      </c>
      <c r="N146" s="16" t="s">
        <v>11</v>
      </c>
      <c r="O146" s="17" t="s">
        <v>33</v>
      </c>
      <c r="U146" t="str">
        <f t="shared" si="12"/>
        <v>Cape Verde Challenger CupFinalApor GyorgydeakJulien Grondin</v>
      </c>
      <c r="Z146">
        <f t="shared" si="13"/>
        <v>0</v>
      </c>
      <c r="AA146">
        <f t="shared" si="14"/>
        <v>0</v>
      </c>
      <c r="AB146">
        <f t="shared" si="15"/>
        <v>0</v>
      </c>
      <c r="AC146">
        <f t="shared" si="16"/>
        <v>0</v>
      </c>
      <c r="AD146">
        <f t="shared" si="17"/>
        <v>0</v>
      </c>
    </row>
    <row r="147" spans="1:30" x14ac:dyDescent="0.35">
      <c r="A147" s="15">
        <v>44290</v>
      </c>
      <c r="B147" s="16" t="s">
        <v>76</v>
      </c>
      <c r="C147" s="16" t="s">
        <v>91</v>
      </c>
      <c r="D147" s="16" t="s">
        <v>5</v>
      </c>
      <c r="E147" s="16" t="s">
        <v>58</v>
      </c>
      <c r="F147" s="16" t="s">
        <v>4</v>
      </c>
      <c r="G147" s="16" t="s">
        <v>42</v>
      </c>
      <c r="H147" s="16">
        <v>1</v>
      </c>
      <c r="I147" s="16">
        <v>16</v>
      </c>
      <c r="J147" s="16" t="s">
        <v>80</v>
      </c>
      <c r="K147" s="16" t="s">
        <v>77</v>
      </c>
      <c r="L147" s="16" t="s">
        <v>12</v>
      </c>
      <c r="M147" s="16">
        <v>1</v>
      </c>
      <c r="N147" s="16" t="s">
        <v>11</v>
      </c>
      <c r="O147" s="17" t="s">
        <v>33</v>
      </c>
      <c r="U147" t="str">
        <f t="shared" si="12"/>
        <v>Cape Verde Challenger CupFinalApor GyorgydeakJulien Grondin</v>
      </c>
      <c r="Z147">
        <f t="shared" si="13"/>
        <v>0</v>
      </c>
      <c r="AA147">
        <f t="shared" si="14"/>
        <v>0</v>
      </c>
      <c r="AB147">
        <f t="shared" si="15"/>
        <v>1</v>
      </c>
      <c r="AC147">
        <f t="shared" si="16"/>
        <v>0</v>
      </c>
      <c r="AD147">
        <f t="shared" si="17"/>
        <v>0</v>
      </c>
    </row>
    <row r="148" spans="1:30" x14ac:dyDescent="0.35">
      <c r="A148" s="15">
        <v>44290</v>
      </c>
      <c r="B148" s="16" t="s">
        <v>76</v>
      </c>
      <c r="C148" s="16" t="s">
        <v>91</v>
      </c>
      <c r="D148" s="16" t="s">
        <v>5</v>
      </c>
      <c r="E148" s="16" t="s">
        <v>58</v>
      </c>
      <c r="F148" s="16" t="s">
        <v>4</v>
      </c>
      <c r="G148" s="16" t="s">
        <v>42</v>
      </c>
      <c r="H148" s="16">
        <v>1</v>
      </c>
      <c r="I148" s="16">
        <v>17</v>
      </c>
      <c r="J148" s="16" t="s">
        <v>80</v>
      </c>
      <c r="K148" s="16" t="s">
        <v>77</v>
      </c>
      <c r="L148" s="16" t="s">
        <v>11</v>
      </c>
      <c r="M148" s="16">
        <v>1</v>
      </c>
      <c r="N148" s="16" t="s">
        <v>40</v>
      </c>
      <c r="O148" s="17" t="s">
        <v>40</v>
      </c>
      <c r="U148" t="str">
        <f t="shared" si="12"/>
        <v>Cape Verde Challenger CupFinalApor GyorgydeakJulien Grondin</v>
      </c>
      <c r="Z148">
        <f t="shared" si="13"/>
        <v>0</v>
      </c>
      <c r="AA148">
        <f t="shared" si="14"/>
        <v>0</v>
      </c>
      <c r="AB148">
        <f t="shared" si="15"/>
        <v>0</v>
      </c>
      <c r="AC148">
        <f t="shared" si="16"/>
        <v>0</v>
      </c>
      <c r="AD148">
        <f t="shared" si="17"/>
        <v>0</v>
      </c>
    </row>
    <row r="149" spans="1:30" x14ac:dyDescent="0.35">
      <c r="A149" s="15">
        <v>44290</v>
      </c>
      <c r="B149" s="16" t="s">
        <v>76</v>
      </c>
      <c r="C149" s="16" t="s">
        <v>91</v>
      </c>
      <c r="D149" s="16" t="s">
        <v>5</v>
      </c>
      <c r="E149" s="16" t="s">
        <v>58</v>
      </c>
      <c r="F149" s="16" t="s">
        <v>4</v>
      </c>
      <c r="G149" s="16" t="s">
        <v>42</v>
      </c>
      <c r="H149" s="16">
        <v>1</v>
      </c>
      <c r="I149" s="16">
        <v>18</v>
      </c>
      <c r="J149" s="16" t="s">
        <v>80</v>
      </c>
      <c r="K149" s="16" t="s">
        <v>77</v>
      </c>
      <c r="L149" s="16" t="s">
        <v>11</v>
      </c>
      <c r="M149" s="16">
        <v>1</v>
      </c>
      <c r="N149" s="16" t="s">
        <v>11</v>
      </c>
      <c r="O149" s="17" t="s">
        <v>33</v>
      </c>
      <c r="U149" t="str">
        <f t="shared" si="12"/>
        <v>Cape Verde Challenger CupFinalApor GyorgydeakJulien Grondin</v>
      </c>
      <c r="Z149">
        <f t="shared" si="13"/>
        <v>1</v>
      </c>
      <c r="AA149">
        <f t="shared" si="14"/>
        <v>1</v>
      </c>
      <c r="AB149">
        <f t="shared" si="15"/>
        <v>0</v>
      </c>
      <c r="AC149">
        <f t="shared" si="16"/>
        <v>0</v>
      </c>
      <c r="AD149">
        <f t="shared" si="17"/>
        <v>0</v>
      </c>
    </row>
    <row r="150" spans="1:30" x14ac:dyDescent="0.35">
      <c r="A150" s="15">
        <v>44290</v>
      </c>
      <c r="B150" s="16" t="s">
        <v>76</v>
      </c>
      <c r="C150" s="16" t="s">
        <v>91</v>
      </c>
      <c r="D150" s="16" t="s">
        <v>5</v>
      </c>
      <c r="E150" s="16" t="s">
        <v>58</v>
      </c>
      <c r="F150" s="16" t="s">
        <v>4</v>
      </c>
      <c r="G150" s="16" t="s">
        <v>42</v>
      </c>
      <c r="H150" s="16">
        <v>1</v>
      </c>
      <c r="I150" s="16">
        <v>19</v>
      </c>
      <c r="J150" s="16" t="s">
        <v>80</v>
      </c>
      <c r="K150" s="16" t="s">
        <v>77</v>
      </c>
      <c r="L150" s="16" t="s">
        <v>11</v>
      </c>
      <c r="M150" s="16">
        <v>2</v>
      </c>
      <c r="N150" s="16" t="s">
        <v>11</v>
      </c>
      <c r="O150" s="17" t="s">
        <v>33</v>
      </c>
      <c r="U150" t="str">
        <f t="shared" si="12"/>
        <v>Cape Verde Challenger CupFinalApor GyorgydeakJulien Grondin</v>
      </c>
      <c r="Z150">
        <f t="shared" si="13"/>
        <v>1</v>
      </c>
      <c r="AA150">
        <f t="shared" si="14"/>
        <v>0</v>
      </c>
      <c r="AB150">
        <f t="shared" si="15"/>
        <v>0</v>
      </c>
      <c r="AC150">
        <f t="shared" si="16"/>
        <v>1</v>
      </c>
      <c r="AD150">
        <f t="shared" si="17"/>
        <v>0</v>
      </c>
    </row>
    <row r="151" spans="1:30" x14ac:dyDescent="0.35">
      <c r="A151" s="15">
        <v>44290</v>
      </c>
      <c r="B151" s="16" t="s">
        <v>76</v>
      </c>
      <c r="C151" s="16" t="s">
        <v>91</v>
      </c>
      <c r="D151" s="16" t="s">
        <v>5</v>
      </c>
      <c r="E151" s="16" t="s">
        <v>58</v>
      </c>
      <c r="F151" s="16" t="s">
        <v>4</v>
      </c>
      <c r="G151" s="16" t="s">
        <v>42</v>
      </c>
      <c r="H151" s="16">
        <v>2</v>
      </c>
      <c r="I151" s="16">
        <v>20</v>
      </c>
      <c r="J151" s="16" t="s">
        <v>80</v>
      </c>
      <c r="K151" s="16" t="s">
        <v>77</v>
      </c>
      <c r="L151" s="16" t="s">
        <v>12</v>
      </c>
      <c r="M151" s="16">
        <v>2</v>
      </c>
      <c r="N151" s="16" t="s">
        <v>11</v>
      </c>
      <c r="O151" s="17" t="s">
        <v>33</v>
      </c>
      <c r="U151" t="str">
        <f t="shared" si="12"/>
        <v>Cape Verde Challenger CupFinalApor GyorgydeakJulien Grondin</v>
      </c>
      <c r="Z151">
        <f t="shared" si="13"/>
        <v>0</v>
      </c>
      <c r="AA151">
        <f t="shared" si="14"/>
        <v>0</v>
      </c>
      <c r="AB151">
        <f t="shared" si="15"/>
        <v>0</v>
      </c>
      <c r="AC151">
        <f t="shared" si="16"/>
        <v>0</v>
      </c>
      <c r="AD151">
        <f t="shared" si="17"/>
        <v>1</v>
      </c>
    </row>
    <row r="152" spans="1:30" x14ac:dyDescent="0.35">
      <c r="A152" s="15">
        <v>44290</v>
      </c>
      <c r="B152" s="16" t="s">
        <v>76</v>
      </c>
      <c r="C152" s="16" t="s">
        <v>91</v>
      </c>
      <c r="D152" s="16" t="s">
        <v>5</v>
      </c>
      <c r="E152" s="16" t="s">
        <v>58</v>
      </c>
      <c r="F152" s="16" t="s">
        <v>4</v>
      </c>
      <c r="G152" s="16" t="s">
        <v>42</v>
      </c>
      <c r="H152" s="16">
        <v>2</v>
      </c>
      <c r="I152" s="16">
        <v>21</v>
      </c>
      <c r="J152" s="16" t="s">
        <v>80</v>
      </c>
      <c r="K152" s="16" t="s">
        <v>77</v>
      </c>
      <c r="L152" s="16" t="s">
        <v>12</v>
      </c>
      <c r="M152" s="16" t="s">
        <v>39</v>
      </c>
      <c r="N152" s="16" t="s">
        <v>11</v>
      </c>
      <c r="O152" s="17" t="s">
        <v>33</v>
      </c>
      <c r="U152" t="str">
        <f t="shared" si="12"/>
        <v>Cape Verde Challenger CupFinalApor GyorgydeakJulien Grondin</v>
      </c>
      <c r="Z152">
        <f t="shared" si="13"/>
        <v>0</v>
      </c>
      <c r="AA152">
        <f t="shared" si="14"/>
        <v>0</v>
      </c>
      <c r="AB152">
        <f t="shared" si="15"/>
        <v>0</v>
      </c>
      <c r="AC152">
        <f t="shared" si="16"/>
        <v>0</v>
      </c>
      <c r="AD152">
        <f t="shared" si="17"/>
        <v>0</v>
      </c>
    </row>
    <row r="153" spans="1:30" x14ac:dyDescent="0.35">
      <c r="A153" s="15">
        <v>44290</v>
      </c>
      <c r="B153" s="16" t="s">
        <v>76</v>
      </c>
      <c r="C153" s="16" t="s">
        <v>91</v>
      </c>
      <c r="D153" s="16" t="s">
        <v>5</v>
      </c>
      <c r="E153" s="16" t="s">
        <v>58</v>
      </c>
      <c r="F153" s="16" t="s">
        <v>4</v>
      </c>
      <c r="G153" s="16" t="s">
        <v>42</v>
      </c>
      <c r="H153" s="16">
        <v>2</v>
      </c>
      <c r="I153" s="16">
        <v>22</v>
      </c>
      <c r="J153" s="16" t="s">
        <v>80</v>
      </c>
      <c r="K153" s="16" t="s">
        <v>77</v>
      </c>
      <c r="L153" s="16" t="s">
        <v>12</v>
      </c>
      <c r="M153" s="16">
        <v>1</v>
      </c>
      <c r="N153" s="16" t="s">
        <v>11</v>
      </c>
      <c r="O153" s="17" t="s">
        <v>35</v>
      </c>
      <c r="U153" t="str">
        <f t="shared" si="12"/>
        <v>Cape Verde Challenger CupFinalApor GyorgydeakJulien Grondin</v>
      </c>
      <c r="Z153">
        <f t="shared" si="13"/>
        <v>0</v>
      </c>
      <c r="AA153">
        <f t="shared" si="14"/>
        <v>0</v>
      </c>
      <c r="AB153">
        <f t="shared" si="15"/>
        <v>1</v>
      </c>
      <c r="AC153">
        <f t="shared" si="16"/>
        <v>0</v>
      </c>
      <c r="AD153">
        <f t="shared" si="17"/>
        <v>0</v>
      </c>
    </row>
    <row r="154" spans="1:30" x14ac:dyDescent="0.35">
      <c r="A154" s="15">
        <v>44290</v>
      </c>
      <c r="B154" s="16" t="s">
        <v>76</v>
      </c>
      <c r="C154" s="16" t="s">
        <v>91</v>
      </c>
      <c r="D154" s="16" t="s">
        <v>5</v>
      </c>
      <c r="E154" s="16" t="s">
        <v>58</v>
      </c>
      <c r="F154" s="16" t="s">
        <v>4</v>
      </c>
      <c r="G154" s="16" t="s">
        <v>42</v>
      </c>
      <c r="H154" s="16">
        <v>2</v>
      </c>
      <c r="I154" s="16">
        <v>23</v>
      </c>
      <c r="J154" s="16" t="s">
        <v>80</v>
      </c>
      <c r="K154" s="16" t="s">
        <v>77</v>
      </c>
      <c r="L154" s="16" t="s">
        <v>12</v>
      </c>
      <c r="M154" s="16">
        <v>1</v>
      </c>
      <c r="N154" s="16" t="s">
        <v>12</v>
      </c>
      <c r="O154" s="17" t="s">
        <v>35</v>
      </c>
      <c r="U154" t="str">
        <f t="shared" si="12"/>
        <v>Cape Verde Challenger CupFinalApor GyorgydeakJulien Grondin</v>
      </c>
      <c r="Z154">
        <f t="shared" si="13"/>
        <v>1</v>
      </c>
      <c r="AA154">
        <f t="shared" si="14"/>
        <v>1</v>
      </c>
      <c r="AB154">
        <f t="shared" si="15"/>
        <v>0</v>
      </c>
      <c r="AC154">
        <f t="shared" si="16"/>
        <v>0</v>
      </c>
      <c r="AD154">
        <f t="shared" si="17"/>
        <v>0</v>
      </c>
    </row>
    <row r="155" spans="1:30" x14ac:dyDescent="0.35">
      <c r="A155" s="15">
        <v>44290</v>
      </c>
      <c r="B155" s="16" t="s">
        <v>76</v>
      </c>
      <c r="C155" s="16" t="s">
        <v>91</v>
      </c>
      <c r="D155" s="16" t="s">
        <v>5</v>
      </c>
      <c r="E155" s="16" t="s">
        <v>58</v>
      </c>
      <c r="F155" s="16" t="s">
        <v>4</v>
      </c>
      <c r="G155" s="16" t="s">
        <v>42</v>
      </c>
      <c r="H155" s="16">
        <v>2</v>
      </c>
      <c r="I155" s="16">
        <v>24</v>
      </c>
      <c r="J155" s="16" t="s">
        <v>80</v>
      </c>
      <c r="K155" s="16" t="s">
        <v>77</v>
      </c>
      <c r="L155" s="16" t="s">
        <v>11</v>
      </c>
      <c r="M155" s="16">
        <v>2</v>
      </c>
      <c r="N155" s="16" t="s">
        <v>11</v>
      </c>
      <c r="O155" s="17" t="s">
        <v>33</v>
      </c>
      <c r="U155" t="str">
        <f t="shared" si="12"/>
        <v>Cape Verde Challenger CupFinalApor GyorgydeakJulien Grondin</v>
      </c>
      <c r="Z155">
        <f t="shared" si="13"/>
        <v>1</v>
      </c>
      <c r="AA155">
        <f t="shared" si="14"/>
        <v>0</v>
      </c>
      <c r="AB155">
        <f t="shared" si="15"/>
        <v>0</v>
      </c>
      <c r="AC155">
        <f t="shared" si="16"/>
        <v>1</v>
      </c>
      <c r="AD155">
        <f t="shared" si="17"/>
        <v>0</v>
      </c>
    </row>
    <row r="156" spans="1:30" x14ac:dyDescent="0.35">
      <c r="A156" s="15">
        <v>44290</v>
      </c>
      <c r="B156" s="16" t="s">
        <v>76</v>
      </c>
      <c r="C156" s="16" t="s">
        <v>91</v>
      </c>
      <c r="D156" s="16" t="s">
        <v>5</v>
      </c>
      <c r="E156" s="16" t="s">
        <v>58</v>
      </c>
      <c r="F156" s="16" t="s">
        <v>4</v>
      </c>
      <c r="G156" s="16" t="s">
        <v>42</v>
      </c>
      <c r="H156" s="16">
        <v>2</v>
      </c>
      <c r="I156" s="16">
        <v>25</v>
      </c>
      <c r="J156" s="16" t="s">
        <v>80</v>
      </c>
      <c r="K156" s="16" t="s">
        <v>77</v>
      </c>
      <c r="L156" s="16" t="s">
        <v>11</v>
      </c>
      <c r="M156" s="16" t="s">
        <v>39</v>
      </c>
      <c r="N156" s="16" t="s">
        <v>12</v>
      </c>
      <c r="O156" s="17" t="s">
        <v>33</v>
      </c>
      <c r="U156" t="str">
        <f t="shared" si="12"/>
        <v>Cape Verde Challenger CupFinalApor GyorgydeakJulien Grondin</v>
      </c>
      <c r="Z156">
        <f t="shared" si="13"/>
        <v>0</v>
      </c>
      <c r="AA156">
        <f t="shared" si="14"/>
        <v>0</v>
      </c>
      <c r="AB156">
        <f t="shared" si="15"/>
        <v>0</v>
      </c>
      <c r="AC156">
        <f t="shared" si="16"/>
        <v>0</v>
      </c>
      <c r="AD156">
        <f t="shared" si="17"/>
        <v>0</v>
      </c>
    </row>
    <row r="157" spans="1:30" x14ac:dyDescent="0.35">
      <c r="A157" s="15">
        <v>44290</v>
      </c>
      <c r="B157" s="16" t="s">
        <v>76</v>
      </c>
      <c r="C157" s="16" t="s">
        <v>91</v>
      </c>
      <c r="D157" s="16" t="s">
        <v>5</v>
      </c>
      <c r="E157" s="16" t="s">
        <v>58</v>
      </c>
      <c r="F157" s="16" t="s">
        <v>4</v>
      </c>
      <c r="G157" s="16" t="s">
        <v>42</v>
      </c>
      <c r="H157" s="16">
        <v>2</v>
      </c>
      <c r="I157" s="16">
        <v>26</v>
      </c>
      <c r="J157" s="16" t="s">
        <v>80</v>
      </c>
      <c r="K157" s="16" t="s">
        <v>77</v>
      </c>
      <c r="L157" s="16" t="s">
        <v>11</v>
      </c>
      <c r="M157" s="16">
        <v>1</v>
      </c>
      <c r="N157" s="16" t="s">
        <v>11</v>
      </c>
      <c r="O157" s="17" t="s">
        <v>33</v>
      </c>
      <c r="U157" t="str">
        <f t="shared" si="12"/>
        <v>Cape Verde Challenger CupFinalApor GyorgydeakJulien Grondin</v>
      </c>
      <c r="Z157">
        <f t="shared" si="13"/>
        <v>1</v>
      </c>
      <c r="AA157">
        <f t="shared" si="14"/>
        <v>1</v>
      </c>
      <c r="AB157">
        <f t="shared" si="15"/>
        <v>0</v>
      </c>
      <c r="AC157">
        <f t="shared" si="16"/>
        <v>0</v>
      </c>
      <c r="AD157">
        <f t="shared" si="17"/>
        <v>0</v>
      </c>
    </row>
    <row r="158" spans="1:30" x14ac:dyDescent="0.35">
      <c r="A158" s="15">
        <v>44290</v>
      </c>
      <c r="B158" s="16" t="s">
        <v>76</v>
      </c>
      <c r="C158" s="16" t="s">
        <v>91</v>
      </c>
      <c r="D158" s="16" t="s">
        <v>5</v>
      </c>
      <c r="E158" s="16" t="s">
        <v>58</v>
      </c>
      <c r="F158" s="16" t="s">
        <v>4</v>
      </c>
      <c r="G158" s="16" t="s">
        <v>42</v>
      </c>
      <c r="H158" s="16">
        <v>2</v>
      </c>
      <c r="I158" s="16">
        <v>27</v>
      </c>
      <c r="J158" s="16" t="s">
        <v>80</v>
      </c>
      <c r="K158" s="16" t="s">
        <v>77</v>
      </c>
      <c r="L158" s="16" t="s">
        <v>11</v>
      </c>
      <c r="M158" s="16">
        <v>2</v>
      </c>
      <c r="N158" s="16" t="s">
        <v>12</v>
      </c>
      <c r="O158" s="17" t="s">
        <v>33</v>
      </c>
      <c r="U158" t="str">
        <f t="shared" si="12"/>
        <v>Cape Verde Challenger CupFinalApor GyorgydeakJulien Grondin</v>
      </c>
      <c r="Z158">
        <f t="shared" si="13"/>
        <v>0</v>
      </c>
      <c r="AA158">
        <f t="shared" si="14"/>
        <v>0</v>
      </c>
      <c r="AB158">
        <f t="shared" si="15"/>
        <v>0</v>
      </c>
      <c r="AC158">
        <f t="shared" si="16"/>
        <v>0</v>
      </c>
      <c r="AD158">
        <f t="shared" si="17"/>
        <v>1</v>
      </c>
    </row>
    <row r="159" spans="1:30" x14ac:dyDescent="0.35">
      <c r="A159" s="15">
        <v>44290</v>
      </c>
      <c r="B159" s="16" t="s">
        <v>76</v>
      </c>
      <c r="C159" s="16" t="s">
        <v>91</v>
      </c>
      <c r="D159" s="16" t="s">
        <v>5</v>
      </c>
      <c r="E159" s="16" t="s">
        <v>58</v>
      </c>
      <c r="F159" s="16" t="s">
        <v>4</v>
      </c>
      <c r="G159" s="16" t="s">
        <v>42</v>
      </c>
      <c r="H159" s="16">
        <v>2</v>
      </c>
      <c r="I159" s="16">
        <v>28</v>
      </c>
      <c r="J159" s="16" t="s">
        <v>80</v>
      </c>
      <c r="K159" s="16" t="s">
        <v>77</v>
      </c>
      <c r="L159" s="16" t="s">
        <v>12</v>
      </c>
      <c r="M159" s="16">
        <v>1</v>
      </c>
      <c r="N159" s="16" t="s">
        <v>12</v>
      </c>
      <c r="O159" s="17" t="s">
        <v>33</v>
      </c>
      <c r="U159" t="str">
        <f t="shared" si="12"/>
        <v>Cape Verde Challenger CupFinalApor GyorgydeakJulien Grondin</v>
      </c>
      <c r="Z159">
        <f t="shared" si="13"/>
        <v>1</v>
      </c>
      <c r="AA159">
        <f t="shared" si="14"/>
        <v>1</v>
      </c>
      <c r="AB159">
        <f t="shared" si="15"/>
        <v>0</v>
      </c>
      <c r="AC159">
        <f t="shared" si="16"/>
        <v>0</v>
      </c>
      <c r="AD159">
        <f t="shared" si="17"/>
        <v>0</v>
      </c>
    </row>
    <row r="160" spans="1:30" x14ac:dyDescent="0.35">
      <c r="A160" s="15">
        <v>44290</v>
      </c>
      <c r="B160" s="16" t="s">
        <v>76</v>
      </c>
      <c r="C160" s="16" t="s">
        <v>91</v>
      </c>
      <c r="D160" s="16" t="s">
        <v>5</v>
      </c>
      <c r="E160" s="16" t="s">
        <v>58</v>
      </c>
      <c r="F160" s="16" t="s">
        <v>4</v>
      </c>
      <c r="G160" s="16" t="s">
        <v>42</v>
      </c>
      <c r="H160" s="16">
        <v>2</v>
      </c>
      <c r="I160" s="16">
        <v>29</v>
      </c>
      <c r="J160" s="16" t="s">
        <v>80</v>
      </c>
      <c r="K160" s="16" t="s">
        <v>77</v>
      </c>
      <c r="L160" s="16" t="s">
        <v>12</v>
      </c>
      <c r="M160" s="16">
        <v>1</v>
      </c>
      <c r="N160" s="16" t="s">
        <v>12</v>
      </c>
      <c r="O160" s="17" t="s">
        <v>33</v>
      </c>
      <c r="U160" t="str">
        <f t="shared" si="12"/>
        <v>Cape Verde Challenger CupFinalApor GyorgydeakJulien Grondin</v>
      </c>
      <c r="Z160">
        <f t="shared" si="13"/>
        <v>1</v>
      </c>
      <c r="AA160">
        <f t="shared" si="14"/>
        <v>1</v>
      </c>
      <c r="AB160">
        <f t="shared" si="15"/>
        <v>0</v>
      </c>
      <c r="AC160">
        <f t="shared" si="16"/>
        <v>0</v>
      </c>
      <c r="AD160">
        <f t="shared" si="17"/>
        <v>0</v>
      </c>
    </row>
    <row r="161" spans="1:30" x14ac:dyDescent="0.35">
      <c r="A161" s="15">
        <v>44290</v>
      </c>
      <c r="B161" s="16" t="s">
        <v>76</v>
      </c>
      <c r="C161" s="16" t="s">
        <v>91</v>
      </c>
      <c r="D161" s="16" t="s">
        <v>5</v>
      </c>
      <c r="E161" s="16" t="s">
        <v>58</v>
      </c>
      <c r="F161" s="16" t="s">
        <v>4</v>
      </c>
      <c r="G161" s="16" t="s">
        <v>42</v>
      </c>
      <c r="H161" s="16">
        <v>2</v>
      </c>
      <c r="I161" s="16">
        <v>30</v>
      </c>
      <c r="J161" s="16" t="s">
        <v>80</v>
      </c>
      <c r="K161" s="16" t="s">
        <v>77</v>
      </c>
      <c r="L161" s="16" t="s">
        <v>12</v>
      </c>
      <c r="M161" s="16">
        <v>2</v>
      </c>
      <c r="N161" s="16" t="s">
        <v>12</v>
      </c>
      <c r="O161" s="17" t="s">
        <v>33</v>
      </c>
      <c r="U161" t="str">
        <f t="shared" si="12"/>
        <v>Cape Verde Challenger CupFinalApor GyorgydeakJulien Grondin</v>
      </c>
      <c r="Z161">
        <f t="shared" si="13"/>
        <v>1</v>
      </c>
      <c r="AA161">
        <f t="shared" si="14"/>
        <v>0</v>
      </c>
      <c r="AB161">
        <f t="shared" si="15"/>
        <v>0</v>
      </c>
      <c r="AC161">
        <f t="shared" si="16"/>
        <v>1</v>
      </c>
      <c r="AD161">
        <f t="shared" si="17"/>
        <v>0</v>
      </c>
    </row>
    <row r="162" spans="1:30" x14ac:dyDescent="0.35">
      <c r="A162" s="15">
        <v>44290</v>
      </c>
      <c r="B162" s="16" t="s">
        <v>76</v>
      </c>
      <c r="C162" s="16" t="s">
        <v>91</v>
      </c>
      <c r="D162" s="16" t="s">
        <v>5</v>
      </c>
      <c r="E162" s="16" t="s">
        <v>58</v>
      </c>
      <c r="F162" s="16" t="s">
        <v>4</v>
      </c>
      <c r="G162" s="16" t="s">
        <v>42</v>
      </c>
      <c r="H162" s="16">
        <v>2</v>
      </c>
      <c r="I162" s="16">
        <v>31</v>
      </c>
      <c r="J162" s="16" t="s">
        <v>80</v>
      </c>
      <c r="K162" s="16" t="s">
        <v>77</v>
      </c>
      <c r="L162" s="16" t="s">
        <v>12</v>
      </c>
      <c r="M162" s="16">
        <v>1</v>
      </c>
      <c r="N162" s="16" t="s">
        <v>11</v>
      </c>
      <c r="O162" s="17" t="s">
        <v>35</v>
      </c>
      <c r="U162" t="str">
        <f t="shared" si="12"/>
        <v>Cape Verde Challenger CupFinalApor GyorgydeakJulien Grondin</v>
      </c>
      <c r="Z162">
        <f t="shared" si="13"/>
        <v>0</v>
      </c>
      <c r="AA162">
        <f t="shared" si="14"/>
        <v>0</v>
      </c>
      <c r="AB162">
        <f t="shared" si="15"/>
        <v>1</v>
      </c>
      <c r="AC162">
        <f t="shared" si="16"/>
        <v>0</v>
      </c>
      <c r="AD162">
        <f t="shared" si="17"/>
        <v>0</v>
      </c>
    </row>
    <row r="163" spans="1:30" x14ac:dyDescent="0.35">
      <c r="A163" s="15">
        <v>44290</v>
      </c>
      <c r="B163" s="16" t="s">
        <v>76</v>
      </c>
      <c r="C163" s="16" t="s">
        <v>91</v>
      </c>
      <c r="D163" s="16" t="s">
        <v>5</v>
      </c>
      <c r="E163" s="16" t="s">
        <v>58</v>
      </c>
      <c r="F163" s="16" t="s">
        <v>4</v>
      </c>
      <c r="G163" s="16" t="s">
        <v>42</v>
      </c>
      <c r="H163" s="16">
        <v>2</v>
      </c>
      <c r="I163" s="16">
        <v>32</v>
      </c>
      <c r="J163" s="16" t="s">
        <v>80</v>
      </c>
      <c r="K163" s="16" t="s">
        <v>77</v>
      </c>
      <c r="L163" s="16" t="s">
        <v>11</v>
      </c>
      <c r="M163" s="16">
        <v>2</v>
      </c>
      <c r="N163" s="16" t="s">
        <v>40</v>
      </c>
      <c r="O163" s="17" t="s">
        <v>40</v>
      </c>
      <c r="U163" t="str">
        <f t="shared" si="12"/>
        <v>Cape Verde Challenger CupFinalApor GyorgydeakJulien Grondin</v>
      </c>
      <c r="Z163">
        <f t="shared" si="13"/>
        <v>0</v>
      </c>
      <c r="AA163">
        <f t="shared" si="14"/>
        <v>0</v>
      </c>
      <c r="AB163">
        <f t="shared" si="15"/>
        <v>0</v>
      </c>
      <c r="AC163">
        <f t="shared" si="16"/>
        <v>0</v>
      </c>
      <c r="AD163">
        <f t="shared" si="17"/>
        <v>0</v>
      </c>
    </row>
    <row r="164" spans="1:30" x14ac:dyDescent="0.35">
      <c r="A164" s="15">
        <v>44290</v>
      </c>
      <c r="B164" s="16" t="s">
        <v>76</v>
      </c>
      <c r="C164" s="16" t="s">
        <v>91</v>
      </c>
      <c r="D164" s="16" t="s">
        <v>5</v>
      </c>
      <c r="E164" s="16" t="s">
        <v>58</v>
      </c>
      <c r="F164" s="16" t="s">
        <v>4</v>
      </c>
      <c r="G164" s="16" t="s">
        <v>42</v>
      </c>
      <c r="H164" s="16">
        <v>2</v>
      </c>
      <c r="I164" s="16">
        <v>33</v>
      </c>
      <c r="J164" s="16" t="s">
        <v>80</v>
      </c>
      <c r="K164" s="16" t="s">
        <v>77</v>
      </c>
      <c r="L164" s="16" t="s">
        <v>11</v>
      </c>
      <c r="M164" s="16">
        <v>1</v>
      </c>
      <c r="N164" s="16" t="s">
        <v>12</v>
      </c>
      <c r="O164" s="17" t="s">
        <v>35</v>
      </c>
      <c r="U164" t="str">
        <f t="shared" si="12"/>
        <v>Cape Verde Challenger CupFinalApor GyorgydeakJulien Grondin</v>
      </c>
      <c r="Z164">
        <f t="shared" si="13"/>
        <v>0</v>
      </c>
      <c r="AA164">
        <f t="shared" si="14"/>
        <v>0</v>
      </c>
      <c r="AB164">
        <f t="shared" si="15"/>
        <v>1</v>
      </c>
      <c r="AC164">
        <f t="shared" si="16"/>
        <v>0</v>
      </c>
      <c r="AD164">
        <f t="shared" si="17"/>
        <v>0</v>
      </c>
    </row>
    <row r="165" spans="1:30" x14ac:dyDescent="0.35">
      <c r="A165" s="15">
        <v>44290</v>
      </c>
      <c r="B165" s="16" t="s">
        <v>76</v>
      </c>
      <c r="C165" s="16" t="s">
        <v>91</v>
      </c>
      <c r="D165" s="16" t="s">
        <v>5</v>
      </c>
      <c r="E165" s="16" t="s">
        <v>58</v>
      </c>
      <c r="F165" s="16" t="s">
        <v>4</v>
      </c>
      <c r="G165" s="16" t="s">
        <v>42</v>
      </c>
      <c r="H165" s="16">
        <v>2</v>
      </c>
      <c r="I165" s="16">
        <v>34</v>
      </c>
      <c r="J165" s="16" t="s">
        <v>80</v>
      </c>
      <c r="K165" s="16" t="s">
        <v>77</v>
      </c>
      <c r="L165" s="16" t="s">
        <v>11</v>
      </c>
      <c r="M165" s="16">
        <v>2</v>
      </c>
      <c r="N165" s="16" t="s">
        <v>11</v>
      </c>
      <c r="O165" s="17" t="s">
        <v>35</v>
      </c>
      <c r="U165" t="str">
        <f t="shared" si="12"/>
        <v>Cape Verde Challenger CupFinalApor GyorgydeakJulien Grondin</v>
      </c>
      <c r="Z165">
        <f t="shared" si="13"/>
        <v>1</v>
      </c>
      <c r="AA165">
        <f t="shared" si="14"/>
        <v>0</v>
      </c>
      <c r="AB165">
        <f t="shared" si="15"/>
        <v>0</v>
      </c>
      <c r="AC165">
        <f t="shared" si="16"/>
        <v>1</v>
      </c>
      <c r="AD165">
        <f t="shared" si="17"/>
        <v>0</v>
      </c>
    </row>
    <row r="166" spans="1:30" x14ac:dyDescent="0.35">
      <c r="A166" s="15">
        <v>44290</v>
      </c>
      <c r="B166" s="16" t="s">
        <v>76</v>
      </c>
      <c r="C166" s="16" t="s">
        <v>91</v>
      </c>
      <c r="D166" s="16" t="s">
        <v>5</v>
      </c>
      <c r="E166" s="16" t="s">
        <v>58</v>
      </c>
      <c r="F166" s="16" t="s">
        <v>4</v>
      </c>
      <c r="G166" s="16" t="s">
        <v>42</v>
      </c>
      <c r="H166" s="16">
        <v>2</v>
      </c>
      <c r="I166" s="16">
        <v>35</v>
      </c>
      <c r="J166" s="16" t="s">
        <v>80</v>
      </c>
      <c r="K166" s="16" t="s">
        <v>77</v>
      </c>
      <c r="L166" s="16" t="s">
        <v>11</v>
      </c>
      <c r="M166" s="16">
        <v>1</v>
      </c>
      <c r="N166" s="16" t="s">
        <v>11</v>
      </c>
      <c r="O166" s="17" t="s">
        <v>33</v>
      </c>
      <c r="U166" t="str">
        <f t="shared" si="12"/>
        <v>Cape Verde Challenger CupFinalApor GyorgydeakJulien Grondin</v>
      </c>
      <c r="Z166">
        <f t="shared" si="13"/>
        <v>1</v>
      </c>
      <c r="AA166">
        <f t="shared" si="14"/>
        <v>1</v>
      </c>
      <c r="AB166">
        <f t="shared" si="15"/>
        <v>0</v>
      </c>
      <c r="AC166">
        <f t="shared" si="16"/>
        <v>0</v>
      </c>
      <c r="AD166">
        <f t="shared" si="17"/>
        <v>0</v>
      </c>
    </row>
    <row r="167" spans="1:30" x14ac:dyDescent="0.35">
      <c r="A167" s="15">
        <v>44290</v>
      </c>
      <c r="B167" s="16" t="s">
        <v>76</v>
      </c>
      <c r="C167" s="16" t="s">
        <v>91</v>
      </c>
      <c r="D167" s="16" t="s">
        <v>5</v>
      </c>
      <c r="E167" s="16" t="s">
        <v>58</v>
      </c>
      <c r="F167" s="16" t="s">
        <v>4</v>
      </c>
      <c r="G167" s="16" t="s">
        <v>42</v>
      </c>
      <c r="H167" s="16">
        <v>2</v>
      </c>
      <c r="I167" s="16">
        <v>36</v>
      </c>
      <c r="J167" s="16" t="s">
        <v>80</v>
      </c>
      <c r="K167" s="16" t="s">
        <v>77</v>
      </c>
      <c r="L167" s="16" t="s">
        <v>11</v>
      </c>
      <c r="M167" s="16">
        <v>2</v>
      </c>
      <c r="N167" s="16" t="s">
        <v>12</v>
      </c>
      <c r="O167" s="17" t="s">
        <v>35</v>
      </c>
      <c r="U167" t="str">
        <f t="shared" si="12"/>
        <v>Cape Verde Challenger CupFinalApor GyorgydeakJulien Grondin</v>
      </c>
      <c r="Z167">
        <f t="shared" si="13"/>
        <v>0</v>
      </c>
      <c r="AA167">
        <f t="shared" si="14"/>
        <v>0</v>
      </c>
      <c r="AB167">
        <f t="shared" si="15"/>
        <v>0</v>
      </c>
      <c r="AC167">
        <f t="shared" si="16"/>
        <v>0</v>
      </c>
      <c r="AD167">
        <f t="shared" si="17"/>
        <v>1</v>
      </c>
    </row>
    <row r="168" spans="1:30" x14ac:dyDescent="0.35">
      <c r="A168" s="15">
        <v>44290</v>
      </c>
      <c r="B168" s="16" t="s">
        <v>76</v>
      </c>
      <c r="C168" s="16" t="s">
        <v>91</v>
      </c>
      <c r="D168" s="16" t="s">
        <v>5</v>
      </c>
      <c r="E168" s="16" t="s">
        <v>58</v>
      </c>
      <c r="F168" s="16" t="s">
        <v>4</v>
      </c>
      <c r="G168" s="16" t="s">
        <v>42</v>
      </c>
      <c r="H168" s="16">
        <v>2</v>
      </c>
      <c r="I168" s="16">
        <v>37</v>
      </c>
      <c r="J168" s="16" t="s">
        <v>80</v>
      </c>
      <c r="K168" s="16" t="s">
        <v>77</v>
      </c>
      <c r="L168" s="16" t="s">
        <v>12</v>
      </c>
      <c r="M168" s="16">
        <v>2</v>
      </c>
      <c r="N168" s="16" t="s">
        <v>12</v>
      </c>
      <c r="O168" s="17" t="s">
        <v>33</v>
      </c>
      <c r="U168" t="str">
        <f t="shared" si="12"/>
        <v>Cape Verde Challenger CupFinalApor GyorgydeakJulien Grondin</v>
      </c>
      <c r="Z168">
        <f t="shared" si="13"/>
        <v>1</v>
      </c>
      <c r="AA168">
        <f t="shared" si="14"/>
        <v>0</v>
      </c>
      <c r="AB168">
        <f t="shared" si="15"/>
        <v>0</v>
      </c>
      <c r="AC168">
        <f t="shared" si="16"/>
        <v>1</v>
      </c>
      <c r="AD168">
        <f t="shared" si="17"/>
        <v>0</v>
      </c>
    </row>
    <row r="169" spans="1:30" x14ac:dyDescent="0.35">
      <c r="A169" s="15">
        <v>44290</v>
      </c>
      <c r="B169" s="16" t="s">
        <v>76</v>
      </c>
      <c r="C169" s="16" t="s">
        <v>91</v>
      </c>
      <c r="D169" s="16" t="s">
        <v>5</v>
      </c>
      <c r="E169" s="16" t="s">
        <v>58</v>
      </c>
      <c r="F169" s="16" t="s">
        <v>4</v>
      </c>
      <c r="G169" s="16" t="s">
        <v>42</v>
      </c>
      <c r="H169" s="16">
        <v>2</v>
      </c>
      <c r="I169" s="16">
        <v>38</v>
      </c>
      <c r="J169" s="16" t="s">
        <v>80</v>
      </c>
      <c r="K169" s="16" t="s">
        <v>77</v>
      </c>
      <c r="L169" s="16" t="s">
        <v>12</v>
      </c>
      <c r="M169" s="16">
        <v>2</v>
      </c>
      <c r="N169" s="16" t="s">
        <v>11</v>
      </c>
      <c r="O169" s="17" t="s">
        <v>35</v>
      </c>
      <c r="U169" t="str">
        <f t="shared" si="12"/>
        <v>Cape Verde Challenger CupFinalApor GyorgydeakJulien Grondin</v>
      </c>
      <c r="Z169">
        <f t="shared" si="13"/>
        <v>0</v>
      </c>
      <c r="AA169">
        <f t="shared" si="14"/>
        <v>0</v>
      </c>
      <c r="AB169">
        <f t="shared" si="15"/>
        <v>0</v>
      </c>
      <c r="AC169">
        <f t="shared" si="16"/>
        <v>0</v>
      </c>
      <c r="AD169">
        <f t="shared" si="17"/>
        <v>1</v>
      </c>
    </row>
    <row r="170" spans="1:30" x14ac:dyDescent="0.35">
      <c r="A170" s="15">
        <v>44290</v>
      </c>
      <c r="B170" s="16" t="s">
        <v>76</v>
      </c>
      <c r="C170" s="16" t="s">
        <v>91</v>
      </c>
      <c r="D170" s="16" t="s">
        <v>5</v>
      </c>
      <c r="E170" s="16" t="s">
        <v>58</v>
      </c>
      <c r="F170" s="16" t="s">
        <v>4</v>
      </c>
      <c r="G170" s="16" t="s">
        <v>42</v>
      </c>
      <c r="H170" s="16">
        <v>2</v>
      </c>
      <c r="I170" s="16">
        <v>39</v>
      </c>
      <c r="J170" s="16" t="s">
        <v>80</v>
      </c>
      <c r="K170" s="16" t="s">
        <v>77</v>
      </c>
      <c r="L170" s="16" t="s">
        <v>12</v>
      </c>
      <c r="M170" s="16">
        <v>2</v>
      </c>
      <c r="N170" s="16" t="s">
        <v>11</v>
      </c>
      <c r="O170" s="17" t="s">
        <v>34</v>
      </c>
      <c r="U170" t="str">
        <f t="shared" si="12"/>
        <v>Cape Verde Challenger CupFinalApor GyorgydeakJulien Grondin</v>
      </c>
      <c r="Z170">
        <f t="shared" si="13"/>
        <v>0</v>
      </c>
      <c r="AA170">
        <f t="shared" si="14"/>
        <v>0</v>
      </c>
      <c r="AB170">
        <f t="shared" si="15"/>
        <v>0</v>
      </c>
      <c r="AC170">
        <f t="shared" si="16"/>
        <v>0</v>
      </c>
      <c r="AD170">
        <f t="shared" si="17"/>
        <v>1</v>
      </c>
    </row>
    <row r="171" spans="1:30" x14ac:dyDescent="0.35">
      <c r="A171" s="15">
        <v>44290</v>
      </c>
      <c r="B171" s="16" t="s">
        <v>76</v>
      </c>
      <c r="C171" s="16" t="s">
        <v>91</v>
      </c>
      <c r="D171" s="16" t="s">
        <v>5</v>
      </c>
      <c r="E171" s="16" t="s">
        <v>58</v>
      </c>
      <c r="F171" s="16" t="s">
        <v>4</v>
      </c>
      <c r="G171" s="16" t="s">
        <v>42</v>
      </c>
      <c r="H171" s="16">
        <v>2</v>
      </c>
      <c r="I171" s="16">
        <v>40</v>
      </c>
      <c r="J171" s="16" t="s">
        <v>80</v>
      </c>
      <c r="K171" s="16" t="s">
        <v>77</v>
      </c>
      <c r="L171" s="16" t="s">
        <v>12</v>
      </c>
      <c r="M171" s="16">
        <v>2</v>
      </c>
      <c r="N171" s="16" t="s">
        <v>12</v>
      </c>
      <c r="O171" s="17" t="s">
        <v>33</v>
      </c>
      <c r="U171" t="str">
        <f t="shared" si="12"/>
        <v>Cape Verde Challenger CupFinalApor GyorgydeakJulien Grondin</v>
      </c>
      <c r="Z171">
        <f t="shared" si="13"/>
        <v>1</v>
      </c>
      <c r="AA171">
        <f t="shared" si="14"/>
        <v>0</v>
      </c>
      <c r="AB171">
        <f t="shared" si="15"/>
        <v>0</v>
      </c>
      <c r="AC171">
        <f t="shared" si="16"/>
        <v>1</v>
      </c>
      <c r="AD171">
        <f t="shared" si="17"/>
        <v>0</v>
      </c>
    </row>
    <row r="172" spans="1:30" x14ac:dyDescent="0.35">
      <c r="A172" s="15">
        <v>44290</v>
      </c>
      <c r="B172" s="16" t="s">
        <v>76</v>
      </c>
      <c r="C172" s="16" t="s">
        <v>91</v>
      </c>
      <c r="D172" s="16" t="s">
        <v>5</v>
      </c>
      <c r="E172" s="16" t="s">
        <v>58</v>
      </c>
      <c r="F172" s="16" t="s">
        <v>4</v>
      </c>
      <c r="G172" s="16" t="s">
        <v>42</v>
      </c>
      <c r="H172" s="16">
        <v>2</v>
      </c>
      <c r="I172" s="16">
        <v>41</v>
      </c>
      <c r="J172" s="16" t="s">
        <v>80</v>
      </c>
      <c r="K172" s="16" t="s">
        <v>77</v>
      </c>
      <c r="L172" s="16" t="s">
        <v>11</v>
      </c>
      <c r="M172" s="16">
        <v>1</v>
      </c>
      <c r="N172" s="16" t="s">
        <v>12</v>
      </c>
      <c r="O172" s="17" t="s">
        <v>34</v>
      </c>
      <c r="U172" t="str">
        <f t="shared" si="12"/>
        <v>Cape Verde Challenger CupFinalApor GyorgydeakJulien Grondin</v>
      </c>
      <c r="Z172">
        <f t="shared" si="13"/>
        <v>0</v>
      </c>
      <c r="AA172">
        <f t="shared" si="14"/>
        <v>0</v>
      </c>
      <c r="AB172">
        <f t="shared" si="15"/>
        <v>1</v>
      </c>
      <c r="AC172">
        <f t="shared" si="16"/>
        <v>0</v>
      </c>
      <c r="AD172">
        <f t="shared" si="17"/>
        <v>0</v>
      </c>
    </row>
    <row r="173" spans="1:30" x14ac:dyDescent="0.35">
      <c r="A173" s="15">
        <v>44290</v>
      </c>
      <c r="B173" s="16" t="s">
        <v>76</v>
      </c>
      <c r="C173" s="16" t="s">
        <v>91</v>
      </c>
      <c r="D173" s="16" t="s">
        <v>5</v>
      </c>
      <c r="E173" s="16" t="s">
        <v>58</v>
      </c>
      <c r="F173" s="16" t="s">
        <v>4</v>
      </c>
      <c r="G173" s="16" t="s">
        <v>42</v>
      </c>
      <c r="H173" s="16">
        <v>2</v>
      </c>
      <c r="I173" s="16">
        <v>42</v>
      </c>
      <c r="J173" s="16" t="s">
        <v>80</v>
      </c>
      <c r="K173" s="16" t="s">
        <v>77</v>
      </c>
      <c r="L173" s="16" t="s">
        <v>11</v>
      </c>
      <c r="M173" s="16">
        <v>2</v>
      </c>
      <c r="N173" s="16" t="s">
        <v>11</v>
      </c>
      <c r="O173" s="17" t="s">
        <v>33</v>
      </c>
      <c r="U173" t="str">
        <f t="shared" si="12"/>
        <v>Cape Verde Challenger CupFinalApor GyorgydeakJulien Grondin</v>
      </c>
      <c r="Z173">
        <f t="shared" si="13"/>
        <v>1</v>
      </c>
      <c r="AA173">
        <f t="shared" si="14"/>
        <v>0</v>
      </c>
      <c r="AB173">
        <f t="shared" si="15"/>
        <v>0</v>
      </c>
      <c r="AC173">
        <f t="shared" si="16"/>
        <v>1</v>
      </c>
      <c r="AD173">
        <f t="shared" si="17"/>
        <v>0</v>
      </c>
    </row>
    <row r="174" spans="1:30" x14ac:dyDescent="0.35">
      <c r="A174" s="15">
        <v>44290</v>
      </c>
      <c r="B174" s="16" t="s">
        <v>76</v>
      </c>
      <c r="C174" s="16" t="s">
        <v>91</v>
      </c>
      <c r="D174" s="16" t="s">
        <v>5</v>
      </c>
      <c r="E174" s="16" t="s">
        <v>58</v>
      </c>
      <c r="F174" s="16" t="s">
        <v>4</v>
      </c>
      <c r="G174" s="16" t="s">
        <v>42</v>
      </c>
      <c r="H174" s="16">
        <v>2</v>
      </c>
      <c r="I174" s="16">
        <v>43</v>
      </c>
      <c r="J174" s="16" t="s">
        <v>80</v>
      </c>
      <c r="K174" s="16" t="s">
        <v>77</v>
      </c>
      <c r="L174" s="16" t="s">
        <v>11</v>
      </c>
      <c r="M174" s="16">
        <v>1</v>
      </c>
      <c r="N174" s="16" t="s">
        <v>11</v>
      </c>
      <c r="O174" s="17" t="s">
        <v>34</v>
      </c>
      <c r="U174" t="str">
        <f t="shared" si="12"/>
        <v>Cape Verde Challenger CupFinalApor GyorgydeakJulien Grondin</v>
      </c>
      <c r="Z174">
        <f t="shared" si="13"/>
        <v>1</v>
      </c>
      <c r="AA174">
        <f t="shared" si="14"/>
        <v>1</v>
      </c>
      <c r="AB174">
        <f t="shared" si="15"/>
        <v>0</v>
      </c>
      <c r="AC174">
        <f t="shared" si="16"/>
        <v>0</v>
      </c>
      <c r="AD174">
        <f t="shared" si="17"/>
        <v>0</v>
      </c>
    </row>
    <row r="175" spans="1:30" x14ac:dyDescent="0.35">
      <c r="A175" s="15">
        <v>44297</v>
      </c>
      <c r="B175" s="16" t="s">
        <v>18</v>
      </c>
      <c r="C175" s="16" t="s">
        <v>25</v>
      </c>
      <c r="D175" s="16" t="s">
        <v>5</v>
      </c>
      <c r="E175" s="16" t="s">
        <v>57</v>
      </c>
      <c r="F175" s="16" t="s">
        <v>4</v>
      </c>
      <c r="G175" s="16" t="s">
        <v>42</v>
      </c>
      <c r="H175" s="16">
        <v>1</v>
      </c>
      <c r="I175" s="16">
        <v>1</v>
      </c>
      <c r="J175" s="16" t="s">
        <v>28</v>
      </c>
      <c r="K175" s="16" t="s">
        <v>78</v>
      </c>
      <c r="L175" s="16" t="s">
        <v>12</v>
      </c>
      <c r="M175" s="16" t="s">
        <v>39</v>
      </c>
      <c r="N175" s="16" t="s">
        <v>11</v>
      </c>
      <c r="O175" s="17" t="s">
        <v>33</v>
      </c>
      <c r="U175" t="str">
        <f t="shared" si="12"/>
        <v>Racalmas Challenger CupFinalCsaba BanyikAdam Blazsovics</v>
      </c>
      <c r="Z175">
        <f t="shared" si="13"/>
        <v>0</v>
      </c>
      <c r="AA175">
        <f t="shared" si="14"/>
        <v>0</v>
      </c>
      <c r="AB175">
        <f t="shared" si="15"/>
        <v>0</v>
      </c>
      <c r="AC175">
        <f t="shared" si="16"/>
        <v>0</v>
      </c>
      <c r="AD175">
        <f t="shared" si="17"/>
        <v>0</v>
      </c>
    </row>
    <row r="176" spans="1:30" x14ac:dyDescent="0.35">
      <c r="A176" s="15">
        <v>44297</v>
      </c>
      <c r="B176" s="16" t="s">
        <v>18</v>
      </c>
      <c r="C176" s="16" t="s">
        <v>25</v>
      </c>
      <c r="D176" s="16" t="s">
        <v>5</v>
      </c>
      <c r="E176" s="16" t="s">
        <v>57</v>
      </c>
      <c r="F176" s="16" t="s">
        <v>4</v>
      </c>
      <c r="G176" s="16" t="s">
        <v>42</v>
      </c>
      <c r="H176" s="16">
        <v>1</v>
      </c>
      <c r="I176" s="16">
        <v>2</v>
      </c>
      <c r="J176" s="16" t="s">
        <v>28</v>
      </c>
      <c r="K176" s="16" t="s">
        <v>78</v>
      </c>
      <c r="L176" s="16" t="s">
        <v>12</v>
      </c>
      <c r="M176" s="16">
        <v>2</v>
      </c>
      <c r="N176" s="16" t="s">
        <v>11</v>
      </c>
      <c r="O176" s="17" t="s">
        <v>34</v>
      </c>
      <c r="U176" t="str">
        <f t="shared" si="12"/>
        <v>Racalmas Challenger CupFinalCsaba BanyikAdam Blazsovics</v>
      </c>
      <c r="Z176">
        <f t="shared" si="13"/>
        <v>0</v>
      </c>
      <c r="AA176">
        <f t="shared" si="14"/>
        <v>0</v>
      </c>
      <c r="AB176">
        <f t="shared" si="15"/>
        <v>0</v>
      </c>
      <c r="AC176">
        <f t="shared" si="16"/>
        <v>0</v>
      </c>
      <c r="AD176">
        <f t="shared" si="17"/>
        <v>1</v>
      </c>
    </row>
    <row r="177" spans="1:30" x14ac:dyDescent="0.35">
      <c r="A177" s="15">
        <v>44297</v>
      </c>
      <c r="B177" s="16" t="s">
        <v>18</v>
      </c>
      <c r="C177" s="16" t="s">
        <v>25</v>
      </c>
      <c r="D177" s="16" t="s">
        <v>5</v>
      </c>
      <c r="E177" s="16" t="s">
        <v>57</v>
      </c>
      <c r="F177" s="16" t="s">
        <v>4</v>
      </c>
      <c r="G177" s="16" t="s">
        <v>42</v>
      </c>
      <c r="H177" s="16">
        <v>1</v>
      </c>
      <c r="I177" s="16">
        <v>3</v>
      </c>
      <c r="J177" s="16" t="s">
        <v>28</v>
      </c>
      <c r="K177" s="16" t="s">
        <v>78</v>
      </c>
      <c r="L177" s="16" t="s">
        <v>12</v>
      </c>
      <c r="M177" s="16">
        <v>2</v>
      </c>
      <c r="N177" s="16" t="s">
        <v>40</v>
      </c>
      <c r="O177" s="17" t="s">
        <v>40</v>
      </c>
      <c r="U177" t="str">
        <f t="shared" si="12"/>
        <v>Racalmas Challenger CupFinalCsaba BanyikAdam Blazsovics</v>
      </c>
      <c r="Z177">
        <f t="shared" si="13"/>
        <v>0</v>
      </c>
      <c r="AA177">
        <f t="shared" si="14"/>
        <v>0</v>
      </c>
      <c r="AB177">
        <f t="shared" si="15"/>
        <v>0</v>
      </c>
      <c r="AC177">
        <f t="shared" si="16"/>
        <v>0</v>
      </c>
      <c r="AD177">
        <f t="shared" si="17"/>
        <v>0</v>
      </c>
    </row>
    <row r="178" spans="1:30" x14ac:dyDescent="0.35">
      <c r="A178" s="15">
        <v>44297</v>
      </c>
      <c r="B178" s="16" t="s">
        <v>18</v>
      </c>
      <c r="C178" s="16" t="s">
        <v>25</v>
      </c>
      <c r="D178" s="16" t="s">
        <v>5</v>
      </c>
      <c r="E178" s="16" t="s">
        <v>57</v>
      </c>
      <c r="F178" s="16" t="s">
        <v>4</v>
      </c>
      <c r="G178" s="16" t="s">
        <v>42</v>
      </c>
      <c r="H178" s="16">
        <v>1</v>
      </c>
      <c r="I178" s="16">
        <v>4</v>
      </c>
      <c r="J178" s="16" t="s">
        <v>28</v>
      </c>
      <c r="K178" s="16" t="s">
        <v>78</v>
      </c>
      <c r="L178" s="16" t="s">
        <v>12</v>
      </c>
      <c r="M178" s="16">
        <v>1</v>
      </c>
      <c r="N178" s="16" t="s">
        <v>40</v>
      </c>
      <c r="O178" s="17" t="s">
        <v>40</v>
      </c>
      <c r="U178" t="str">
        <f t="shared" si="12"/>
        <v>Racalmas Challenger CupFinalCsaba BanyikAdam Blazsovics</v>
      </c>
      <c r="Z178">
        <f t="shared" si="13"/>
        <v>0</v>
      </c>
      <c r="AA178">
        <f t="shared" si="14"/>
        <v>0</v>
      </c>
      <c r="AB178">
        <f t="shared" si="15"/>
        <v>0</v>
      </c>
      <c r="AC178">
        <f t="shared" si="16"/>
        <v>0</v>
      </c>
      <c r="AD178">
        <f t="shared" si="17"/>
        <v>0</v>
      </c>
    </row>
    <row r="179" spans="1:30" x14ac:dyDescent="0.35">
      <c r="A179" s="15">
        <v>44297</v>
      </c>
      <c r="B179" s="16" t="s">
        <v>18</v>
      </c>
      <c r="C179" s="16" t="s">
        <v>25</v>
      </c>
      <c r="D179" s="16" t="s">
        <v>5</v>
      </c>
      <c r="E179" s="16" t="s">
        <v>57</v>
      </c>
      <c r="F179" s="16" t="s">
        <v>4</v>
      </c>
      <c r="G179" s="16" t="s">
        <v>42</v>
      </c>
      <c r="H179" s="16">
        <v>1</v>
      </c>
      <c r="I179" s="16">
        <v>5</v>
      </c>
      <c r="J179" s="16" t="s">
        <v>28</v>
      </c>
      <c r="K179" s="16" t="s">
        <v>78</v>
      </c>
      <c r="L179" s="16" t="s">
        <v>12</v>
      </c>
      <c r="M179" s="16">
        <v>1</v>
      </c>
      <c r="N179" s="16" t="s">
        <v>11</v>
      </c>
      <c r="O179" s="17" t="s">
        <v>34</v>
      </c>
      <c r="U179" t="str">
        <f t="shared" si="12"/>
        <v>Racalmas Challenger CupFinalCsaba BanyikAdam Blazsovics</v>
      </c>
      <c r="Z179">
        <f t="shared" si="13"/>
        <v>0</v>
      </c>
      <c r="AA179">
        <f t="shared" si="14"/>
        <v>0</v>
      </c>
      <c r="AB179">
        <f t="shared" si="15"/>
        <v>1</v>
      </c>
      <c r="AC179">
        <f t="shared" si="16"/>
        <v>0</v>
      </c>
      <c r="AD179">
        <f t="shared" si="17"/>
        <v>0</v>
      </c>
    </row>
    <row r="180" spans="1:30" x14ac:dyDescent="0.35">
      <c r="A180" s="15">
        <v>44297</v>
      </c>
      <c r="B180" s="16" t="s">
        <v>18</v>
      </c>
      <c r="C180" s="16" t="s">
        <v>25</v>
      </c>
      <c r="D180" s="16" t="s">
        <v>5</v>
      </c>
      <c r="E180" s="16" t="s">
        <v>57</v>
      </c>
      <c r="F180" s="16" t="s">
        <v>4</v>
      </c>
      <c r="G180" s="16" t="s">
        <v>42</v>
      </c>
      <c r="H180" s="16">
        <v>1</v>
      </c>
      <c r="I180" s="16">
        <v>6</v>
      </c>
      <c r="J180" s="16" t="s">
        <v>28</v>
      </c>
      <c r="K180" s="16" t="s">
        <v>78</v>
      </c>
      <c r="L180" s="16" t="s">
        <v>12</v>
      </c>
      <c r="M180" s="16">
        <v>1</v>
      </c>
      <c r="N180" s="16" t="s">
        <v>40</v>
      </c>
      <c r="O180" s="17" t="s">
        <v>40</v>
      </c>
      <c r="U180" t="str">
        <f t="shared" si="12"/>
        <v>Racalmas Challenger CupFinalCsaba BanyikAdam Blazsovics</v>
      </c>
      <c r="Z180">
        <f t="shared" si="13"/>
        <v>0</v>
      </c>
      <c r="AA180">
        <f t="shared" si="14"/>
        <v>0</v>
      </c>
      <c r="AB180">
        <f t="shared" si="15"/>
        <v>0</v>
      </c>
      <c r="AC180">
        <f t="shared" si="16"/>
        <v>0</v>
      </c>
      <c r="AD180">
        <f t="shared" si="17"/>
        <v>0</v>
      </c>
    </row>
    <row r="181" spans="1:30" x14ac:dyDescent="0.35">
      <c r="A181" s="15">
        <v>44297</v>
      </c>
      <c r="B181" s="16" t="s">
        <v>18</v>
      </c>
      <c r="C181" s="16" t="s">
        <v>25</v>
      </c>
      <c r="D181" s="16" t="s">
        <v>5</v>
      </c>
      <c r="E181" s="16" t="s">
        <v>57</v>
      </c>
      <c r="F181" s="16" t="s">
        <v>4</v>
      </c>
      <c r="G181" s="16" t="s">
        <v>42</v>
      </c>
      <c r="H181" s="16">
        <v>1</v>
      </c>
      <c r="I181" s="16">
        <v>7</v>
      </c>
      <c r="J181" s="16" t="s">
        <v>28</v>
      </c>
      <c r="K181" s="16" t="s">
        <v>78</v>
      </c>
      <c r="L181" s="16" t="s">
        <v>12</v>
      </c>
      <c r="M181" s="16">
        <v>1</v>
      </c>
      <c r="N181" s="16" t="s">
        <v>40</v>
      </c>
      <c r="O181" s="17" t="s">
        <v>40</v>
      </c>
      <c r="U181" t="str">
        <f t="shared" si="12"/>
        <v>Racalmas Challenger CupFinalCsaba BanyikAdam Blazsovics</v>
      </c>
      <c r="Z181">
        <f t="shared" si="13"/>
        <v>0</v>
      </c>
      <c r="AA181">
        <f t="shared" si="14"/>
        <v>0</v>
      </c>
      <c r="AB181">
        <f t="shared" si="15"/>
        <v>0</v>
      </c>
      <c r="AC181">
        <f t="shared" si="16"/>
        <v>0</v>
      </c>
      <c r="AD181">
        <f t="shared" si="17"/>
        <v>0</v>
      </c>
    </row>
    <row r="182" spans="1:30" x14ac:dyDescent="0.35">
      <c r="A182" s="15">
        <v>44297</v>
      </c>
      <c r="B182" s="16" t="s">
        <v>18</v>
      </c>
      <c r="C182" s="16" t="s">
        <v>25</v>
      </c>
      <c r="D182" s="16" t="s">
        <v>5</v>
      </c>
      <c r="E182" s="16" t="s">
        <v>57</v>
      </c>
      <c r="F182" s="16" t="s">
        <v>4</v>
      </c>
      <c r="G182" s="16" t="s">
        <v>42</v>
      </c>
      <c r="H182" s="16">
        <v>1</v>
      </c>
      <c r="I182" s="16">
        <v>8</v>
      </c>
      <c r="J182" s="16" t="s">
        <v>28</v>
      </c>
      <c r="K182" s="16" t="s">
        <v>78</v>
      </c>
      <c r="L182" s="16" t="s">
        <v>12</v>
      </c>
      <c r="M182" s="16">
        <v>1</v>
      </c>
      <c r="N182" s="16" t="s">
        <v>11</v>
      </c>
      <c r="O182" s="17" t="s">
        <v>34</v>
      </c>
      <c r="U182" t="str">
        <f t="shared" si="12"/>
        <v>Racalmas Challenger CupFinalCsaba BanyikAdam Blazsovics</v>
      </c>
      <c r="Z182">
        <f t="shared" si="13"/>
        <v>0</v>
      </c>
      <c r="AA182">
        <f t="shared" si="14"/>
        <v>0</v>
      </c>
      <c r="AB182">
        <f t="shared" si="15"/>
        <v>1</v>
      </c>
      <c r="AC182">
        <f t="shared" si="16"/>
        <v>0</v>
      </c>
      <c r="AD182">
        <f t="shared" si="17"/>
        <v>0</v>
      </c>
    </row>
    <row r="183" spans="1:30" x14ac:dyDescent="0.35">
      <c r="A183" s="15">
        <v>44297</v>
      </c>
      <c r="B183" s="16" t="s">
        <v>18</v>
      </c>
      <c r="C183" s="16" t="s">
        <v>25</v>
      </c>
      <c r="D183" s="16" t="s">
        <v>5</v>
      </c>
      <c r="E183" s="16" t="s">
        <v>57</v>
      </c>
      <c r="F183" s="16" t="s">
        <v>4</v>
      </c>
      <c r="G183" s="16" t="s">
        <v>42</v>
      </c>
      <c r="H183" s="16">
        <v>1</v>
      </c>
      <c r="I183" s="16">
        <v>9</v>
      </c>
      <c r="J183" s="16" t="s">
        <v>28</v>
      </c>
      <c r="K183" s="16" t="s">
        <v>78</v>
      </c>
      <c r="L183" s="16" t="s">
        <v>11</v>
      </c>
      <c r="M183" s="16">
        <v>1</v>
      </c>
      <c r="N183" s="16" t="s">
        <v>12</v>
      </c>
      <c r="O183" s="17" t="s">
        <v>33</v>
      </c>
      <c r="U183" t="str">
        <f t="shared" si="12"/>
        <v>Racalmas Challenger CupFinalCsaba BanyikAdam Blazsovics</v>
      </c>
      <c r="Z183">
        <f t="shared" si="13"/>
        <v>0</v>
      </c>
      <c r="AA183">
        <f t="shared" si="14"/>
        <v>0</v>
      </c>
      <c r="AB183">
        <f t="shared" si="15"/>
        <v>1</v>
      </c>
      <c r="AC183">
        <f t="shared" si="16"/>
        <v>0</v>
      </c>
      <c r="AD183">
        <f t="shared" si="17"/>
        <v>0</v>
      </c>
    </row>
    <row r="184" spans="1:30" x14ac:dyDescent="0.35">
      <c r="A184" s="15">
        <v>44297</v>
      </c>
      <c r="B184" s="16" t="s">
        <v>18</v>
      </c>
      <c r="C184" s="16" t="s">
        <v>25</v>
      </c>
      <c r="D184" s="16" t="s">
        <v>5</v>
      </c>
      <c r="E184" s="16" t="s">
        <v>57</v>
      </c>
      <c r="F184" s="16" t="s">
        <v>4</v>
      </c>
      <c r="G184" s="16" t="s">
        <v>42</v>
      </c>
      <c r="H184" s="16">
        <v>2</v>
      </c>
      <c r="I184" s="16">
        <v>35</v>
      </c>
      <c r="J184" s="16" t="s">
        <v>28</v>
      </c>
      <c r="K184" s="16" t="s">
        <v>78</v>
      </c>
      <c r="L184" s="16" t="s">
        <v>11</v>
      </c>
      <c r="M184" s="16">
        <v>1</v>
      </c>
      <c r="N184" s="16" t="s">
        <v>11</v>
      </c>
      <c r="O184" s="17" t="s">
        <v>34</v>
      </c>
      <c r="U184" t="str">
        <f t="shared" si="12"/>
        <v>Racalmas Challenger CupFinalCsaba BanyikAdam Blazsovics</v>
      </c>
      <c r="Z184">
        <f t="shared" si="13"/>
        <v>1</v>
      </c>
      <c r="AA184">
        <f t="shared" si="14"/>
        <v>1</v>
      </c>
      <c r="AB184">
        <f t="shared" si="15"/>
        <v>0</v>
      </c>
      <c r="AC184">
        <f t="shared" si="16"/>
        <v>0</v>
      </c>
      <c r="AD184">
        <f t="shared" si="17"/>
        <v>0</v>
      </c>
    </row>
    <row r="185" spans="1:30" x14ac:dyDescent="0.35">
      <c r="A185" s="15">
        <v>44297</v>
      </c>
      <c r="B185" s="16" t="s">
        <v>18</v>
      </c>
      <c r="C185" s="16" t="s">
        <v>25</v>
      </c>
      <c r="D185" s="16" t="s">
        <v>5</v>
      </c>
      <c r="E185" s="16" t="s">
        <v>57</v>
      </c>
      <c r="F185" s="16" t="s">
        <v>4</v>
      </c>
      <c r="G185" s="16" t="s">
        <v>42</v>
      </c>
      <c r="H185" s="16">
        <v>1</v>
      </c>
      <c r="I185" s="16">
        <v>11</v>
      </c>
      <c r="J185" s="16" t="s">
        <v>28</v>
      </c>
      <c r="K185" s="16" t="s">
        <v>78</v>
      </c>
      <c r="L185" s="16" t="s">
        <v>11</v>
      </c>
      <c r="M185" s="16">
        <v>1</v>
      </c>
      <c r="N185" s="16" t="s">
        <v>12</v>
      </c>
      <c r="O185" s="17" t="s">
        <v>34</v>
      </c>
      <c r="U185" t="str">
        <f t="shared" si="12"/>
        <v>Racalmas Challenger CupFinalCsaba BanyikAdam Blazsovics</v>
      </c>
      <c r="Z185">
        <f t="shared" si="13"/>
        <v>0</v>
      </c>
      <c r="AA185">
        <f t="shared" si="14"/>
        <v>0</v>
      </c>
      <c r="AB185">
        <f t="shared" si="15"/>
        <v>1</v>
      </c>
      <c r="AC185">
        <f t="shared" si="16"/>
        <v>0</v>
      </c>
      <c r="AD185">
        <f t="shared" si="17"/>
        <v>0</v>
      </c>
    </row>
    <row r="186" spans="1:30" x14ac:dyDescent="0.35">
      <c r="A186" s="15">
        <v>44297</v>
      </c>
      <c r="B186" s="16" t="s">
        <v>18</v>
      </c>
      <c r="C186" s="16" t="s">
        <v>25</v>
      </c>
      <c r="D186" s="16" t="s">
        <v>5</v>
      </c>
      <c r="E186" s="16" t="s">
        <v>57</v>
      </c>
      <c r="F186" s="16" t="s">
        <v>4</v>
      </c>
      <c r="G186" s="16" t="s">
        <v>42</v>
      </c>
      <c r="H186" s="16">
        <v>1</v>
      </c>
      <c r="I186" s="16">
        <v>12</v>
      </c>
      <c r="J186" s="16" t="s">
        <v>28</v>
      </c>
      <c r="K186" s="16" t="s">
        <v>78</v>
      </c>
      <c r="L186" s="16" t="s">
        <v>11</v>
      </c>
      <c r="M186" s="16">
        <v>2</v>
      </c>
      <c r="N186" s="16" t="s">
        <v>12</v>
      </c>
      <c r="O186" s="17" t="s">
        <v>34</v>
      </c>
      <c r="U186" t="str">
        <f t="shared" si="12"/>
        <v>Racalmas Challenger CupFinalCsaba BanyikAdam Blazsovics</v>
      </c>
      <c r="Z186">
        <f t="shared" si="13"/>
        <v>0</v>
      </c>
      <c r="AA186">
        <f t="shared" si="14"/>
        <v>0</v>
      </c>
      <c r="AB186">
        <f t="shared" si="15"/>
        <v>0</v>
      </c>
      <c r="AC186">
        <f t="shared" si="16"/>
        <v>0</v>
      </c>
      <c r="AD186">
        <f t="shared" si="17"/>
        <v>1</v>
      </c>
    </row>
    <row r="187" spans="1:30" x14ac:dyDescent="0.35">
      <c r="A187" s="15">
        <v>44297</v>
      </c>
      <c r="B187" s="16" t="s">
        <v>18</v>
      </c>
      <c r="C187" s="16" t="s">
        <v>25</v>
      </c>
      <c r="D187" s="16" t="s">
        <v>5</v>
      </c>
      <c r="E187" s="16" t="s">
        <v>57</v>
      </c>
      <c r="F187" s="16" t="s">
        <v>4</v>
      </c>
      <c r="G187" s="16" t="s">
        <v>42</v>
      </c>
      <c r="H187" s="16">
        <v>1</v>
      </c>
      <c r="I187" s="16">
        <v>13</v>
      </c>
      <c r="J187" s="16" t="s">
        <v>28</v>
      </c>
      <c r="K187" s="16" t="s">
        <v>78</v>
      </c>
      <c r="L187" s="16" t="s">
        <v>12</v>
      </c>
      <c r="M187" s="16">
        <v>1</v>
      </c>
      <c r="N187" s="16" t="s">
        <v>12</v>
      </c>
      <c r="O187" s="17" t="s">
        <v>34</v>
      </c>
      <c r="U187" t="str">
        <f t="shared" si="12"/>
        <v>Racalmas Challenger CupFinalCsaba BanyikAdam Blazsovics</v>
      </c>
      <c r="Z187">
        <f t="shared" si="13"/>
        <v>1</v>
      </c>
      <c r="AA187">
        <f t="shared" si="14"/>
        <v>1</v>
      </c>
      <c r="AB187">
        <f t="shared" si="15"/>
        <v>0</v>
      </c>
      <c r="AC187">
        <f t="shared" si="16"/>
        <v>0</v>
      </c>
      <c r="AD187">
        <f t="shared" si="17"/>
        <v>0</v>
      </c>
    </row>
    <row r="188" spans="1:30" x14ac:dyDescent="0.35">
      <c r="A188" s="15">
        <v>44297</v>
      </c>
      <c r="B188" s="16" t="s">
        <v>18</v>
      </c>
      <c r="C188" s="16" t="s">
        <v>25</v>
      </c>
      <c r="D188" s="16" t="s">
        <v>5</v>
      </c>
      <c r="E188" s="16" t="s">
        <v>57</v>
      </c>
      <c r="F188" s="16" t="s">
        <v>4</v>
      </c>
      <c r="G188" s="16" t="s">
        <v>42</v>
      </c>
      <c r="H188" s="16">
        <v>1</v>
      </c>
      <c r="I188" s="16">
        <v>14</v>
      </c>
      <c r="J188" s="16" t="s">
        <v>28</v>
      </c>
      <c r="K188" s="16" t="s">
        <v>78</v>
      </c>
      <c r="L188" s="16" t="s">
        <v>12</v>
      </c>
      <c r="M188" s="16">
        <v>2</v>
      </c>
      <c r="N188" s="16" t="s">
        <v>11</v>
      </c>
      <c r="O188" s="17" t="s">
        <v>35</v>
      </c>
      <c r="U188" t="str">
        <f t="shared" si="12"/>
        <v>Racalmas Challenger CupFinalCsaba BanyikAdam Blazsovics</v>
      </c>
      <c r="Z188">
        <f t="shared" si="13"/>
        <v>0</v>
      </c>
      <c r="AA188">
        <f t="shared" si="14"/>
        <v>0</v>
      </c>
      <c r="AB188">
        <f t="shared" si="15"/>
        <v>0</v>
      </c>
      <c r="AC188">
        <f t="shared" si="16"/>
        <v>0</v>
      </c>
      <c r="AD188">
        <f t="shared" si="17"/>
        <v>1</v>
      </c>
    </row>
    <row r="189" spans="1:30" x14ac:dyDescent="0.35">
      <c r="A189" s="15">
        <v>44297</v>
      </c>
      <c r="B189" s="16" t="s">
        <v>18</v>
      </c>
      <c r="C189" s="16" t="s">
        <v>25</v>
      </c>
      <c r="D189" s="16" t="s">
        <v>5</v>
      </c>
      <c r="E189" s="16" t="s">
        <v>57</v>
      </c>
      <c r="F189" s="16" t="s">
        <v>4</v>
      </c>
      <c r="G189" s="16" t="s">
        <v>42</v>
      </c>
      <c r="H189" s="16">
        <v>1</v>
      </c>
      <c r="I189" s="16">
        <v>15</v>
      </c>
      <c r="J189" s="16" t="s">
        <v>28</v>
      </c>
      <c r="K189" s="16" t="s">
        <v>78</v>
      </c>
      <c r="L189" s="16" t="s">
        <v>12</v>
      </c>
      <c r="M189" s="16">
        <v>1</v>
      </c>
      <c r="N189" s="16" t="s">
        <v>12</v>
      </c>
      <c r="O189" s="17" t="s">
        <v>33</v>
      </c>
      <c r="U189" t="str">
        <f t="shared" si="12"/>
        <v>Racalmas Challenger CupFinalCsaba BanyikAdam Blazsovics</v>
      </c>
      <c r="Z189">
        <f t="shared" si="13"/>
        <v>1</v>
      </c>
      <c r="AA189">
        <f t="shared" si="14"/>
        <v>1</v>
      </c>
      <c r="AB189">
        <f t="shared" si="15"/>
        <v>0</v>
      </c>
      <c r="AC189">
        <f t="shared" si="16"/>
        <v>0</v>
      </c>
      <c r="AD189">
        <f t="shared" si="17"/>
        <v>0</v>
      </c>
    </row>
    <row r="190" spans="1:30" x14ac:dyDescent="0.35">
      <c r="A190" s="15">
        <v>44297</v>
      </c>
      <c r="B190" s="16" t="s">
        <v>18</v>
      </c>
      <c r="C190" s="16" t="s">
        <v>25</v>
      </c>
      <c r="D190" s="16" t="s">
        <v>5</v>
      </c>
      <c r="E190" s="16" t="s">
        <v>57</v>
      </c>
      <c r="F190" s="16" t="s">
        <v>4</v>
      </c>
      <c r="G190" s="16" t="s">
        <v>42</v>
      </c>
      <c r="H190" s="16">
        <v>1</v>
      </c>
      <c r="I190" s="16">
        <v>16</v>
      </c>
      <c r="J190" s="16" t="s">
        <v>28</v>
      </c>
      <c r="K190" s="16" t="s">
        <v>78</v>
      </c>
      <c r="L190" s="16" t="s">
        <v>12</v>
      </c>
      <c r="M190" s="16">
        <v>1</v>
      </c>
      <c r="N190" s="16" t="s">
        <v>12</v>
      </c>
      <c r="O190" s="17" t="s">
        <v>33</v>
      </c>
      <c r="U190" t="str">
        <f t="shared" si="12"/>
        <v>Racalmas Challenger CupFinalCsaba BanyikAdam Blazsovics</v>
      </c>
      <c r="Z190">
        <f t="shared" si="13"/>
        <v>1</v>
      </c>
      <c r="AA190">
        <f t="shared" si="14"/>
        <v>1</v>
      </c>
      <c r="AB190">
        <f t="shared" si="15"/>
        <v>0</v>
      </c>
      <c r="AC190">
        <f t="shared" si="16"/>
        <v>0</v>
      </c>
      <c r="AD190">
        <f t="shared" si="17"/>
        <v>0</v>
      </c>
    </row>
    <row r="191" spans="1:30" x14ac:dyDescent="0.35">
      <c r="A191" s="15">
        <v>44297</v>
      </c>
      <c r="B191" s="16" t="s">
        <v>18</v>
      </c>
      <c r="C191" s="16" t="s">
        <v>25</v>
      </c>
      <c r="D191" s="16" t="s">
        <v>5</v>
      </c>
      <c r="E191" s="16" t="s">
        <v>57</v>
      </c>
      <c r="F191" s="16" t="s">
        <v>4</v>
      </c>
      <c r="G191" s="16" t="s">
        <v>42</v>
      </c>
      <c r="H191" s="16">
        <v>2</v>
      </c>
      <c r="I191" s="16">
        <v>47</v>
      </c>
      <c r="J191" s="16" t="s">
        <v>28</v>
      </c>
      <c r="K191" s="16" t="s">
        <v>78</v>
      </c>
      <c r="L191" s="16" t="s">
        <v>11</v>
      </c>
      <c r="M191" s="16">
        <v>1</v>
      </c>
      <c r="N191" s="16" t="s">
        <v>11</v>
      </c>
      <c r="O191" s="17" t="s">
        <v>34</v>
      </c>
      <c r="U191" t="str">
        <f t="shared" si="12"/>
        <v>Racalmas Challenger CupFinalCsaba BanyikAdam Blazsovics</v>
      </c>
      <c r="Z191">
        <f t="shared" si="13"/>
        <v>1</v>
      </c>
      <c r="AA191">
        <f t="shared" si="14"/>
        <v>1</v>
      </c>
      <c r="AB191">
        <f t="shared" si="15"/>
        <v>0</v>
      </c>
      <c r="AC191">
        <f t="shared" si="16"/>
        <v>0</v>
      </c>
      <c r="AD191">
        <f t="shared" si="17"/>
        <v>0</v>
      </c>
    </row>
    <row r="192" spans="1:30" x14ac:dyDescent="0.35">
      <c r="A192" s="15">
        <v>44297</v>
      </c>
      <c r="B192" s="16" t="s">
        <v>18</v>
      </c>
      <c r="C192" s="16" t="s">
        <v>25</v>
      </c>
      <c r="D192" s="16" t="s">
        <v>5</v>
      </c>
      <c r="E192" s="16" t="s">
        <v>57</v>
      </c>
      <c r="F192" s="16" t="s">
        <v>4</v>
      </c>
      <c r="G192" s="16" t="s">
        <v>42</v>
      </c>
      <c r="H192" s="16">
        <v>1</v>
      </c>
      <c r="I192" s="16">
        <v>18</v>
      </c>
      <c r="J192" s="16" t="s">
        <v>28</v>
      </c>
      <c r="K192" s="16" t="s">
        <v>78</v>
      </c>
      <c r="L192" s="16" t="s">
        <v>11</v>
      </c>
      <c r="M192" s="16">
        <v>2</v>
      </c>
      <c r="N192" s="16" t="s">
        <v>12</v>
      </c>
      <c r="O192" s="17" t="s">
        <v>35</v>
      </c>
      <c r="U192" t="str">
        <f t="shared" si="12"/>
        <v>Racalmas Challenger CupFinalCsaba BanyikAdam Blazsovics</v>
      </c>
      <c r="Z192">
        <f t="shared" si="13"/>
        <v>0</v>
      </c>
      <c r="AA192">
        <f t="shared" si="14"/>
        <v>0</v>
      </c>
      <c r="AB192">
        <f t="shared" si="15"/>
        <v>0</v>
      </c>
      <c r="AC192">
        <f t="shared" si="16"/>
        <v>0</v>
      </c>
      <c r="AD192">
        <f t="shared" si="17"/>
        <v>1</v>
      </c>
    </row>
    <row r="193" spans="1:30" x14ac:dyDescent="0.35">
      <c r="A193" s="15">
        <v>44297</v>
      </c>
      <c r="B193" s="16" t="s">
        <v>18</v>
      </c>
      <c r="C193" s="16" t="s">
        <v>25</v>
      </c>
      <c r="D193" s="16" t="s">
        <v>5</v>
      </c>
      <c r="E193" s="16" t="s">
        <v>57</v>
      </c>
      <c r="F193" s="16" t="s">
        <v>4</v>
      </c>
      <c r="G193" s="16" t="s">
        <v>42</v>
      </c>
      <c r="H193" s="16">
        <v>1</v>
      </c>
      <c r="I193" s="16">
        <v>19</v>
      </c>
      <c r="J193" s="16" t="s">
        <v>28</v>
      </c>
      <c r="K193" s="16" t="s">
        <v>78</v>
      </c>
      <c r="L193" s="16" t="s">
        <v>11</v>
      </c>
      <c r="M193" s="16">
        <v>1</v>
      </c>
      <c r="N193" s="16" t="s">
        <v>12</v>
      </c>
      <c r="O193" s="17" t="s">
        <v>33</v>
      </c>
      <c r="U193" t="str">
        <f t="shared" si="12"/>
        <v>Racalmas Challenger CupFinalCsaba BanyikAdam Blazsovics</v>
      </c>
      <c r="Z193">
        <f t="shared" si="13"/>
        <v>0</v>
      </c>
      <c r="AA193">
        <f t="shared" si="14"/>
        <v>0</v>
      </c>
      <c r="AB193">
        <f t="shared" si="15"/>
        <v>1</v>
      </c>
      <c r="AC193">
        <f t="shared" si="16"/>
        <v>0</v>
      </c>
      <c r="AD193">
        <f t="shared" si="17"/>
        <v>0</v>
      </c>
    </row>
    <row r="194" spans="1:30" x14ac:dyDescent="0.35">
      <c r="A194" s="15">
        <v>44297</v>
      </c>
      <c r="B194" s="16" t="s">
        <v>18</v>
      </c>
      <c r="C194" s="16" t="s">
        <v>25</v>
      </c>
      <c r="D194" s="16" t="s">
        <v>5</v>
      </c>
      <c r="E194" s="16" t="s">
        <v>57</v>
      </c>
      <c r="F194" s="16" t="s">
        <v>4</v>
      </c>
      <c r="G194" s="16" t="s">
        <v>42</v>
      </c>
      <c r="H194" s="16">
        <v>1</v>
      </c>
      <c r="I194" s="16">
        <v>20</v>
      </c>
      <c r="J194" s="16" t="s">
        <v>28</v>
      </c>
      <c r="K194" s="16" t="s">
        <v>78</v>
      </c>
      <c r="L194" s="16" t="s">
        <v>11</v>
      </c>
      <c r="M194" s="16">
        <v>1</v>
      </c>
      <c r="N194" s="16" t="s">
        <v>40</v>
      </c>
      <c r="O194" s="17" t="s">
        <v>40</v>
      </c>
      <c r="U194" t="str">
        <f t="shared" si="12"/>
        <v>Racalmas Challenger CupFinalCsaba BanyikAdam Blazsovics</v>
      </c>
      <c r="Z194">
        <f t="shared" si="13"/>
        <v>0</v>
      </c>
      <c r="AA194">
        <f t="shared" si="14"/>
        <v>0</v>
      </c>
      <c r="AB194">
        <f t="shared" si="15"/>
        <v>0</v>
      </c>
      <c r="AC194">
        <f t="shared" si="16"/>
        <v>0</v>
      </c>
      <c r="AD194">
        <f t="shared" si="17"/>
        <v>0</v>
      </c>
    </row>
    <row r="195" spans="1:30" x14ac:dyDescent="0.35">
      <c r="A195" s="15">
        <v>44297</v>
      </c>
      <c r="B195" s="16" t="s">
        <v>18</v>
      </c>
      <c r="C195" s="16" t="s">
        <v>25</v>
      </c>
      <c r="D195" s="16" t="s">
        <v>5</v>
      </c>
      <c r="E195" s="16" t="s">
        <v>57</v>
      </c>
      <c r="F195" s="16" t="s">
        <v>4</v>
      </c>
      <c r="G195" s="16" t="s">
        <v>42</v>
      </c>
      <c r="H195" s="16">
        <v>1</v>
      </c>
      <c r="I195" s="16">
        <v>21</v>
      </c>
      <c r="J195" s="16" t="s">
        <v>28</v>
      </c>
      <c r="K195" s="16" t="s">
        <v>78</v>
      </c>
      <c r="L195" s="16" t="s">
        <v>11</v>
      </c>
      <c r="M195" s="16">
        <v>1</v>
      </c>
      <c r="N195" s="16" t="s">
        <v>40</v>
      </c>
      <c r="O195" s="17" t="s">
        <v>40</v>
      </c>
      <c r="U195" t="str">
        <f t="shared" ref="U195:U258" si="18">CONCATENATE(C195,G195,J195,K195)</f>
        <v>Racalmas Challenger CupFinalCsaba BanyikAdam Blazsovics</v>
      </c>
      <c r="Z195">
        <f t="shared" ref="Z195:Z258" si="19">IF(L195=N195,1,0)</f>
        <v>0</v>
      </c>
      <c r="AA195">
        <f t="shared" ref="AA195:AA258" si="20">IF(AND(M195=1,L195=N195),1,0)</f>
        <v>0</v>
      </c>
      <c r="AB195">
        <f t="shared" ref="AB195:AB258" si="21">IF(AND(M195=1,L195&lt;&gt;N195,N195&lt;&gt;"E"),1,0)</f>
        <v>0</v>
      </c>
      <c r="AC195">
        <f t="shared" ref="AC195:AC258" si="22">IF(AND(M195=2,L195=N195),1,0)</f>
        <v>0</v>
      </c>
      <c r="AD195">
        <f t="shared" ref="AD195:AD258" si="23">IF(AND(M195=2,L195&lt;&gt;N195,N195&lt;&gt;"E"),1,0)</f>
        <v>0</v>
      </c>
    </row>
    <row r="196" spans="1:30" x14ac:dyDescent="0.35">
      <c r="A196" s="15">
        <v>44297</v>
      </c>
      <c r="B196" s="16" t="s">
        <v>18</v>
      </c>
      <c r="C196" s="16" t="s">
        <v>25</v>
      </c>
      <c r="D196" s="16" t="s">
        <v>5</v>
      </c>
      <c r="E196" s="16" t="s">
        <v>57</v>
      </c>
      <c r="F196" s="16" t="s">
        <v>4</v>
      </c>
      <c r="G196" s="16" t="s">
        <v>42</v>
      </c>
      <c r="H196" s="16">
        <v>1</v>
      </c>
      <c r="I196" s="16">
        <v>22</v>
      </c>
      <c r="J196" s="16" t="s">
        <v>28</v>
      </c>
      <c r="K196" s="16" t="s">
        <v>78</v>
      </c>
      <c r="L196" s="16" t="s">
        <v>11</v>
      </c>
      <c r="M196" s="16">
        <v>2</v>
      </c>
      <c r="N196" s="16" t="s">
        <v>12</v>
      </c>
      <c r="O196" s="17" t="s">
        <v>34</v>
      </c>
      <c r="U196" t="str">
        <f t="shared" si="18"/>
        <v>Racalmas Challenger CupFinalCsaba BanyikAdam Blazsovics</v>
      </c>
      <c r="Z196">
        <f t="shared" si="19"/>
        <v>0</v>
      </c>
      <c r="AA196">
        <f t="shared" si="20"/>
        <v>0</v>
      </c>
      <c r="AB196">
        <f t="shared" si="21"/>
        <v>0</v>
      </c>
      <c r="AC196">
        <f t="shared" si="22"/>
        <v>0</v>
      </c>
      <c r="AD196">
        <f t="shared" si="23"/>
        <v>1</v>
      </c>
    </row>
    <row r="197" spans="1:30" x14ac:dyDescent="0.35">
      <c r="A197" s="15">
        <v>44297</v>
      </c>
      <c r="B197" s="16" t="s">
        <v>18</v>
      </c>
      <c r="C197" s="16" t="s">
        <v>25</v>
      </c>
      <c r="D197" s="16" t="s">
        <v>5</v>
      </c>
      <c r="E197" s="16" t="s">
        <v>57</v>
      </c>
      <c r="F197" s="16" t="s">
        <v>4</v>
      </c>
      <c r="G197" s="16" t="s">
        <v>42</v>
      </c>
      <c r="H197" s="16">
        <v>1</v>
      </c>
      <c r="I197" s="16">
        <v>23</v>
      </c>
      <c r="J197" s="16" t="s">
        <v>28</v>
      </c>
      <c r="K197" s="16" t="s">
        <v>78</v>
      </c>
      <c r="L197" s="16" t="s">
        <v>12</v>
      </c>
      <c r="M197" s="16">
        <v>1</v>
      </c>
      <c r="N197" s="16" t="s">
        <v>12</v>
      </c>
      <c r="O197" s="17" t="s">
        <v>33</v>
      </c>
      <c r="U197" t="str">
        <f t="shared" si="18"/>
        <v>Racalmas Challenger CupFinalCsaba BanyikAdam Blazsovics</v>
      </c>
      <c r="Z197">
        <f t="shared" si="19"/>
        <v>1</v>
      </c>
      <c r="AA197">
        <f t="shared" si="20"/>
        <v>1</v>
      </c>
      <c r="AB197">
        <f t="shared" si="21"/>
        <v>0</v>
      </c>
      <c r="AC197">
        <f t="shared" si="22"/>
        <v>0</v>
      </c>
      <c r="AD197">
        <f t="shared" si="23"/>
        <v>0</v>
      </c>
    </row>
    <row r="198" spans="1:30" x14ac:dyDescent="0.35">
      <c r="A198" s="15">
        <v>44297</v>
      </c>
      <c r="B198" s="16" t="s">
        <v>18</v>
      </c>
      <c r="C198" s="16" t="s">
        <v>25</v>
      </c>
      <c r="D198" s="16" t="s">
        <v>5</v>
      </c>
      <c r="E198" s="16" t="s">
        <v>57</v>
      </c>
      <c r="F198" s="16" t="s">
        <v>4</v>
      </c>
      <c r="G198" s="16" t="s">
        <v>42</v>
      </c>
      <c r="H198" s="16">
        <v>1</v>
      </c>
      <c r="I198" s="16">
        <v>24</v>
      </c>
      <c r="J198" s="16" t="s">
        <v>28</v>
      </c>
      <c r="K198" s="16" t="s">
        <v>78</v>
      </c>
      <c r="L198" s="16" t="s">
        <v>12</v>
      </c>
      <c r="M198" s="16">
        <v>2</v>
      </c>
      <c r="N198" s="16" t="s">
        <v>12</v>
      </c>
      <c r="O198" s="17" t="s">
        <v>35</v>
      </c>
      <c r="U198" t="str">
        <f t="shared" si="18"/>
        <v>Racalmas Challenger CupFinalCsaba BanyikAdam Blazsovics</v>
      </c>
      <c r="Z198">
        <f t="shared" si="19"/>
        <v>1</v>
      </c>
      <c r="AA198">
        <f t="shared" si="20"/>
        <v>0</v>
      </c>
      <c r="AB198">
        <f t="shared" si="21"/>
        <v>0</v>
      </c>
      <c r="AC198">
        <f t="shared" si="22"/>
        <v>1</v>
      </c>
      <c r="AD198">
        <f t="shared" si="23"/>
        <v>0</v>
      </c>
    </row>
    <row r="199" spans="1:30" x14ac:dyDescent="0.35">
      <c r="A199" s="15">
        <v>44297</v>
      </c>
      <c r="B199" s="16" t="s">
        <v>18</v>
      </c>
      <c r="C199" s="16" t="s">
        <v>25</v>
      </c>
      <c r="D199" s="16" t="s">
        <v>5</v>
      </c>
      <c r="E199" s="16" t="s">
        <v>57</v>
      </c>
      <c r="F199" s="16" t="s">
        <v>4</v>
      </c>
      <c r="G199" s="16" t="s">
        <v>42</v>
      </c>
      <c r="H199" s="16">
        <v>1</v>
      </c>
      <c r="I199" s="16">
        <v>25</v>
      </c>
      <c r="J199" s="16" t="s">
        <v>28</v>
      </c>
      <c r="K199" s="16" t="s">
        <v>78</v>
      </c>
      <c r="L199" s="16" t="s">
        <v>12</v>
      </c>
      <c r="M199" s="16">
        <v>1</v>
      </c>
      <c r="N199" s="16" t="s">
        <v>12</v>
      </c>
      <c r="O199" s="17" t="s">
        <v>33</v>
      </c>
      <c r="U199" t="str">
        <f t="shared" si="18"/>
        <v>Racalmas Challenger CupFinalCsaba BanyikAdam Blazsovics</v>
      </c>
      <c r="Z199">
        <f t="shared" si="19"/>
        <v>1</v>
      </c>
      <c r="AA199">
        <f t="shared" si="20"/>
        <v>1</v>
      </c>
      <c r="AB199">
        <f t="shared" si="21"/>
        <v>0</v>
      </c>
      <c r="AC199">
        <f t="shared" si="22"/>
        <v>0</v>
      </c>
      <c r="AD199">
        <f t="shared" si="23"/>
        <v>0</v>
      </c>
    </row>
    <row r="200" spans="1:30" x14ac:dyDescent="0.35">
      <c r="A200" s="15">
        <v>44297</v>
      </c>
      <c r="B200" s="16" t="s">
        <v>18</v>
      </c>
      <c r="C200" s="16" t="s">
        <v>25</v>
      </c>
      <c r="D200" s="16" t="s">
        <v>5</v>
      </c>
      <c r="E200" s="16" t="s">
        <v>57</v>
      </c>
      <c r="F200" s="16" t="s">
        <v>4</v>
      </c>
      <c r="G200" s="16" t="s">
        <v>42</v>
      </c>
      <c r="H200" s="16">
        <v>2</v>
      </c>
      <c r="I200" s="16">
        <v>38</v>
      </c>
      <c r="J200" s="16" t="s">
        <v>28</v>
      </c>
      <c r="K200" s="16" t="s">
        <v>78</v>
      </c>
      <c r="L200" s="16" t="s">
        <v>11</v>
      </c>
      <c r="M200" s="16">
        <v>1</v>
      </c>
      <c r="N200" s="16" t="s">
        <v>11</v>
      </c>
      <c r="O200" s="17" t="s">
        <v>33</v>
      </c>
      <c r="U200" t="str">
        <f t="shared" si="18"/>
        <v>Racalmas Challenger CupFinalCsaba BanyikAdam Blazsovics</v>
      </c>
      <c r="Z200">
        <f t="shared" si="19"/>
        <v>1</v>
      </c>
      <c r="AA200">
        <f t="shared" si="20"/>
        <v>1</v>
      </c>
      <c r="AB200">
        <f t="shared" si="21"/>
        <v>0</v>
      </c>
      <c r="AC200">
        <f t="shared" si="22"/>
        <v>0</v>
      </c>
      <c r="AD200">
        <f t="shared" si="23"/>
        <v>0</v>
      </c>
    </row>
    <row r="201" spans="1:30" x14ac:dyDescent="0.35">
      <c r="A201" s="15">
        <v>44297</v>
      </c>
      <c r="B201" s="16" t="s">
        <v>18</v>
      </c>
      <c r="C201" s="16" t="s">
        <v>25</v>
      </c>
      <c r="D201" s="16" t="s">
        <v>5</v>
      </c>
      <c r="E201" s="16" t="s">
        <v>57</v>
      </c>
      <c r="F201" s="16" t="s">
        <v>4</v>
      </c>
      <c r="G201" s="16" t="s">
        <v>42</v>
      </c>
      <c r="H201" s="16">
        <v>2</v>
      </c>
      <c r="I201" s="16">
        <v>27</v>
      </c>
      <c r="J201" s="16" t="s">
        <v>28</v>
      </c>
      <c r="K201" s="16" t="s">
        <v>78</v>
      </c>
      <c r="L201" s="16" t="s">
        <v>11</v>
      </c>
      <c r="M201" s="16">
        <v>1</v>
      </c>
      <c r="N201" s="16" t="s">
        <v>12</v>
      </c>
      <c r="O201" s="17" t="s">
        <v>33</v>
      </c>
      <c r="U201" t="str">
        <f t="shared" si="18"/>
        <v>Racalmas Challenger CupFinalCsaba BanyikAdam Blazsovics</v>
      </c>
      <c r="Z201">
        <f t="shared" si="19"/>
        <v>0</v>
      </c>
      <c r="AA201">
        <f t="shared" si="20"/>
        <v>0</v>
      </c>
      <c r="AB201">
        <f t="shared" si="21"/>
        <v>1</v>
      </c>
      <c r="AC201">
        <f t="shared" si="22"/>
        <v>0</v>
      </c>
      <c r="AD201">
        <f t="shared" si="23"/>
        <v>0</v>
      </c>
    </row>
    <row r="202" spans="1:30" x14ac:dyDescent="0.35">
      <c r="A202" s="15">
        <v>44297</v>
      </c>
      <c r="B202" s="16" t="s">
        <v>18</v>
      </c>
      <c r="C202" s="16" t="s">
        <v>25</v>
      </c>
      <c r="D202" s="16" t="s">
        <v>5</v>
      </c>
      <c r="E202" s="16" t="s">
        <v>57</v>
      </c>
      <c r="F202" s="16" t="s">
        <v>4</v>
      </c>
      <c r="G202" s="16" t="s">
        <v>42</v>
      </c>
      <c r="H202" s="16">
        <v>2</v>
      </c>
      <c r="I202" s="16">
        <v>28</v>
      </c>
      <c r="J202" s="16" t="s">
        <v>28</v>
      </c>
      <c r="K202" s="16" t="s">
        <v>78</v>
      </c>
      <c r="L202" s="16" t="s">
        <v>11</v>
      </c>
      <c r="M202" s="16">
        <v>1</v>
      </c>
      <c r="N202" s="16" t="s">
        <v>12</v>
      </c>
      <c r="O202" s="17" t="s">
        <v>34</v>
      </c>
      <c r="U202" t="str">
        <f t="shared" si="18"/>
        <v>Racalmas Challenger CupFinalCsaba BanyikAdam Blazsovics</v>
      </c>
      <c r="Z202">
        <f t="shared" si="19"/>
        <v>0</v>
      </c>
      <c r="AA202">
        <f t="shared" si="20"/>
        <v>0</v>
      </c>
      <c r="AB202">
        <f t="shared" si="21"/>
        <v>1</v>
      </c>
      <c r="AC202">
        <f t="shared" si="22"/>
        <v>0</v>
      </c>
      <c r="AD202">
        <f t="shared" si="23"/>
        <v>0</v>
      </c>
    </row>
    <row r="203" spans="1:30" x14ac:dyDescent="0.35">
      <c r="A203" s="15">
        <v>44297</v>
      </c>
      <c r="B203" s="16" t="s">
        <v>18</v>
      </c>
      <c r="C203" s="16" t="s">
        <v>25</v>
      </c>
      <c r="D203" s="16" t="s">
        <v>5</v>
      </c>
      <c r="E203" s="16" t="s">
        <v>57</v>
      </c>
      <c r="F203" s="16" t="s">
        <v>4</v>
      </c>
      <c r="G203" s="16" t="s">
        <v>42</v>
      </c>
      <c r="H203" s="16">
        <v>2</v>
      </c>
      <c r="I203" s="16">
        <v>29</v>
      </c>
      <c r="J203" s="16" t="s">
        <v>28</v>
      </c>
      <c r="K203" s="16" t="s">
        <v>78</v>
      </c>
      <c r="L203" s="16" t="s">
        <v>11</v>
      </c>
      <c r="M203" s="16">
        <v>1</v>
      </c>
      <c r="N203" s="16" t="s">
        <v>12</v>
      </c>
      <c r="O203" s="17" t="s">
        <v>33</v>
      </c>
      <c r="U203" t="str">
        <f t="shared" si="18"/>
        <v>Racalmas Challenger CupFinalCsaba BanyikAdam Blazsovics</v>
      </c>
      <c r="Z203">
        <f t="shared" si="19"/>
        <v>0</v>
      </c>
      <c r="AA203">
        <f t="shared" si="20"/>
        <v>0</v>
      </c>
      <c r="AB203">
        <f t="shared" si="21"/>
        <v>1</v>
      </c>
      <c r="AC203">
        <f t="shared" si="22"/>
        <v>0</v>
      </c>
      <c r="AD203">
        <f t="shared" si="23"/>
        <v>0</v>
      </c>
    </row>
    <row r="204" spans="1:30" x14ac:dyDescent="0.35">
      <c r="A204" s="15">
        <v>44297</v>
      </c>
      <c r="B204" s="16" t="s">
        <v>18</v>
      </c>
      <c r="C204" s="16" t="s">
        <v>25</v>
      </c>
      <c r="D204" s="16" t="s">
        <v>5</v>
      </c>
      <c r="E204" s="16" t="s">
        <v>57</v>
      </c>
      <c r="F204" s="16" t="s">
        <v>4</v>
      </c>
      <c r="G204" s="16" t="s">
        <v>42</v>
      </c>
      <c r="H204" s="16">
        <v>2</v>
      </c>
      <c r="I204" s="16">
        <v>30</v>
      </c>
      <c r="J204" s="16" t="s">
        <v>28</v>
      </c>
      <c r="K204" s="16" t="s">
        <v>78</v>
      </c>
      <c r="L204" s="16" t="s">
        <v>12</v>
      </c>
      <c r="M204" s="16">
        <v>1</v>
      </c>
      <c r="N204" s="16" t="s">
        <v>12</v>
      </c>
      <c r="O204" s="17" t="s">
        <v>34</v>
      </c>
      <c r="U204" t="str">
        <f t="shared" si="18"/>
        <v>Racalmas Challenger CupFinalCsaba BanyikAdam Blazsovics</v>
      </c>
      <c r="Z204">
        <f t="shared" si="19"/>
        <v>1</v>
      </c>
      <c r="AA204">
        <f t="shared" si="20"/>
        <v>1</v>
      </c>
      <c r="AB204">
        <f t="shared" si="21"/>
        <v>0</v>
      </c>
      <c r="AC204">
        <f t="shared" si="22"/>
        <v>0</v>
      </c>
      <c r="AD204">
        <f t="shared" si="23"/>
        <v>0</v>
      </c>
    </row>
    <row r="205" spans="1:30" x14ac:dyDescent="0.35">
      <c r="A205" s="15">
        <v>44297</v>
      </c>
      <c r="B205" s="16" t="s">
        <v>18</v>
      </c>
      <c r="C205" s="16" t="s">
        <v>25</v>
      </c>
      <c r="D205" s="16" t="s">
        <v>5</v>
      </c>
      <c r="E205" s="16" t="s">
        <v>57</v>
      </c>
      <c r="F205" s="16" t="s">
        <v>4</v>
      </c>
      <c r="G205" s="16" t="s">
        <v>42</v>
      </c>
      <c r="H205" s="16">
        <v>2</v>
      </c>
      <c r="I205" s="16">
        <v>31</v>
      </c>
      <c r="J205" s="16" t="s">
        <v>28</v>
      </c>
      <c r="K205" s="16" t="s">
        <v>78</v>
      </c>
      <c r="L205" s="16" t="s">
        <v>12</v>
      </c>
      <c r="M205" s="16">
        <v>1</v>
      </c>
      <c r="N205" s="16" t="s">
        <v>11</v>
      </c>
      <c r="O205" s="17" t="s">
        <v>34</v>
      </c>
      <c r="U205" t="str">
        <f t="shared" si="18"/>
        <v>Racalmas Challenger CupFinalCsaba BanyikAdam Blazsovics</v>
      </c>
      <c r="Z205">
        <f t="shared" si="19"/>
        <v>0</v>
      </c>
      <c r="AA205">
        <f t="shared" si="20"/>
        <v>0</v>
      </c>
      <c r="AB205">
        <f t="shared" si="21"/>
        <v>1</v>
      </c>
      <c r="AC205">
        <f t="shared" si="22"/>
        <v>0</v>
      </c>
      <c r="AD205">
        <f t="shared" si="23"/>
        <v>0</v>
      </c>
    </row>
    <row r="206" spans="1:30" x14ac:dyDescent="0.35">
      <c r="A206" s="15">
        <v>44297</v>
      </c>
      <c r="B206" s="16" t="s">
        <v>18</v>
      </c>
      <c r="C206" s="16" t="s">
        <v>25</v>
      </c>
      <c r="D206" s="16" t="s">
        <v>5</v>
      </c>
      <c r="E206" s="16" t="s">
        <v>57</v>
      </c>
      <c r="F206" s="16" t="s">
        <v>4</v>
      </c>
      <c r="G206" s="16" t="s">
        <v>42</v>
      </c>
      <c r="H206" s="16">
        <v>2</v>
      </c>
      <c r="I206" s="16">
        <v>32</v>
      </c>
      <c r="J206" s="16" t="s">
        <v>28</v>
      </c>
      <c r="K206" s="16" t="s">
        <v>78</v>
      </c>
      <c r="L206" s="16" t="s">
        <v>12</v>
      </c>
      <c r="M206" s="16">
        <v>1</v>
      </c>
      <c r="N206" s="16" t="s">
        <v>40</v>
      </c>
      <c r="O206" s="17" t="s">
        <v>40</v>
      </c>
      <c r="U206" t="str">
        <f t="shared" si="18"/>
        <v>Racalmas Challenger CupFinalCsaba BanyikAdam Blazsovics</v>
      </c>
      <c r="Z206">
        <f t="shared" si="19"/>
        <v>0</v>
      </c>
      <c r="AA206">
        <f t="shared" si="20"/>
        <v>0</v>
      </c>
      <c r="AB206">
        <f t="shared" si="21"/>
        <v>0</v>
      </c>
      <c r="AC206">
        <f t="shared" si="22"/>
        <v>0</v>
      </c>
      <c r="AD206">
        <f t="shared" si="23"/>
        <v>0</v>
      </c>
    </row>
    <row r="207" spans="1:30" x14ac:dyDescent="0.35">
      <c r="A207" s="15">
        <v>44297</v>
      </c>
      <c r="B207" s="16" t="s">
        <v>18</v>
      </c>
      <c r="C207" s="16" t="s">
        <v>25</v>
      </c>
      <c r="D207" s="16" t="s">
        <v>5</v>
      </c>
      <c r="E207" s="16" t="s">
        <v>57</v>
      </c>
      <c r="F207" s="16" t="s">
        <v>4</v>
      </c>
      <c r="G207" s="16" t="s">
        <v>42</v>
      </c>
      <c r="H207" s="16">
        <v>2</v>
      </c>
      <c r="I207" s="16">
        <v>33</v>
      </c>
      <c r="J207" s="16" t="s">
        <v>28</v>
      </c>
      <c r="K207" s="16" t="s">
        <v>78</v>
      </c>
      <c r="L207" s="16" t="s">
        <v>12</v>
      </c>
      <c r="M207" s="16">
        <v>1</v>
      </c>
      <c r="N207" s="16" t="s">
        <v>12</v>
      </c>
      <c r="O207" s="17" t="s">
        <v>33</v>
      </c>
      <c r="U207" t="str">
        <f t="shared" si="18"/>
        <v>Racalmas Challenger CupFinalCsaba BanyikAdam Blazsovics</v>
      </c>
      <c r="Z207">
        <f t="shared" si="19"/>
        <v>1</v>
      </c>
      <c r="AA207">
        <f t="shared" si="20"/>
        <v>1</v>
      </c>
      <c r="AB207">
        <f t="shared" si="21"/>
        <v>0</v>
      </c>
      <c r="AC207">
        <f t="shared" si="22"/>
        <v>0</v>
      </c>
      <c r="AD207">
        <f t="shared" si="23"/>
        <v>0</v>
      </c>
    </row>
    <row r="208" spans="1:30" x14ac:dyDescent="0.35">
      <c r="A208" s="15">
        <v>44297</v>
      </c>
      <c r="B208" s="16" t="s">
        <v>18</v>
      </c>
      <c r="C208" s="16" t="s">
        <v>25</v>
      </c>
      <c r="D208" s="16" t="s">
        <v>5</v>
      </c>
      <c r="E208" s="16" t="s">
        <v>57</v>
      </c>
      <c r="F208" s="16" t="s">
        <v>4</v>
      </c>
      <c r="G208" s="16" t="s">
        <v>42</v>
      </c>
      <c r="H208" s="16">
        <v>2</v>
      </c>
      <c r="I208" s="16">
        <v>34</v>
      </c>
      <c r="J208" s="16" t="s">
        <v>28</v>
      </c>
      <c r="K208" s="16" t="s">
        <v>78</v>
      </c>
      <c r="L208" s="16" t="s">
        <v>12</v>
      </c>
      <c r="M208" s="16">
        <v>1</v>
      </c>
      <c r="N208" s="16" t="s">
        <v>11</v>
      </c>
      <c r="O208" s="17" t="s">
        <v>34</v>
      </c>
      <c r="U208" t="str">
        <f t="shared" si="18"/>
        <v>Racalmas Challenger CupFinalCsaba BanyikAdam Blazsovics</v>
      </c>
      <c r="Z208">
        <f t="shared" si="19"/>
        <v>0</v>
      </c>
      <c r="AA208">
        <f t="shared" si="20"/>
        <v>0</v>
      </c>
      <c r="AB208">
        <f t="shared" si="21"/>
        <v>1</v>
      </c>
      <c r="AC208">
        <f t="shared" si="22"/>
        <v>0</v>
      </c>
      <c r="AD208">
        <f t="shared" si="23"/>
        <v>0</v>
      </c>
    </row>
    <row r="209" spans="1:30" x14ac:dyDescent="0.35">
      <c r="A209" s="15">
        <v>44297</v>
      </c>
      <c r="B209" s="16" t="s">
        <v>18</v>
      </c>
      <c r="C209" s="16" t="s">
        <v>25</v>
      </c>
      <c r="D209" s="16" t="s">
        <v>5</v>
      </c>
      <c r="E209" s="16" t="s">
        <v>57</v>
      </c>
      <c r="F209" s="16" t="s">
        <v>4</v>
      </c>
      <c r="G209" s="16" t="s">
        <v>42</v>
      </c>
      <c r="H209" s="16">
        <v>2</v>
      </c>
      <c r="I209" s="16">
        <v>43</v>
      </c>
      <c r="J209" s="16" t="s">
        <v>28</v>
      </c>
      <c r="K209" s="16" t="s">
        <v>78</v>
      </c>
      <c r="L209" s="16" t="s">
        <v>11</v>
      </c>
      <c r="M209" s="16">
        <v>2</v>
      </c>
      <c r="N209" s="16" t="s">
        <v>11</v>
      </c>
      <c r="O209" s="17" t="s">
        <v>33</v>
      </c>
      <c r="U209" t="str">
        <f t="shared" si="18"/>
        <v>Racalmas Challenger CupFinalCsaba BanyikAdam Blazsovics</v>
      </c>
      <c r="Z209">
        <f t="shared" si="19"/>
        <v>1</v>
      </c>
      <c r="AA209">
        <f t="shared" si="20"/>
        <v>0</v>
      </c>
      <c r="AB209">
        <f t="shared" si="21"/>
        <v>0</v>
      </c>
      <c r="AC209">
        <f t="shared" si="22"/>
        <v>1</v>
      </c>
      <c r="AD209">
        <f t="shared" si="23"/>
        <v>0</v>
      </c>
    </row>
    <row r="210" spans="1:30" x14ac:dyDescent="0.35">
      <c r="A210" s="15">
        <v>44297</v>
      </c>
      <c r="B210" s="16" t="s">
        <v>18</v>
      </c>
      <c r="C210" s="16" t="s">
        <v>25</v>
      </c>
      <c r="D210" s="16" t="s">
        <v>5</v>
      </c>
      <c r="E210" s="16" t="s">
        <v>57</v>
      </c>
      <c r="F210" s="16" t="s">
        <v>4</v>
      </c>
      <c r="G210" s="16" t="s">
        <v>42</v>
      </c>
      <c r="H210" s="16">
        <v>2</v>
      </c>
      <c r="I210" s="16">
        <v>36</v>
      </c>
      <c r="J210" s="16" t="s">
        <v>28</v>
      </c>
      <c r="K210" s="16" t="s">
        <v>78</v>
      </c>
      <c r="L210" s="16" t="s">
        <v>11</v>
      </c>
      <c r="M210" s="16">
        <v>2</v>
      </c>
      <c r="N210" s="16" t="s">
        <v>12</v>
      </c>
      <c r="O210" s="17" t="s">
        <v>34</v>
      </c>
      <c r="U210" t="str">
        <f t="shared" si="18"/>
        <v>Racalmas Challenger CupFinalCsaba BanyikAdam Blazsovics</v>
      </c>
      <c r="Z210">
        <f t="shared" si="19"/>
        <v>0</v>
      </c>
      <c r="AA210">
        <f t="shared" si="20"/>
        <v>0</v>
      </c>
      <c r="AB210">
        <f t="shared" si="21"/>
        <v>0</v>
      </c>
      <c r="AC210">
        <f t="shared" si="22"/>
        <v>0</v>
      </c>
      <c r="AD210">
        <f t="shared" si="23"/>
        <v>1</v>
      </c>
    </row>
    <row r="211" spans="1:30" x14ac:dyDescent="0.35">
      <c r="A211" s="15">
        <v>44297</v>
      </c>
      <c r="B211" s="16" t="s">
        <v>18</v>
      </c>
      <c r="C211" s="16" t="s">
        <v>25</v>
      </c>
      <c r="D211" s="16" t="s">
        <v>5</v>
      </c>
      <c r="E211" s="16" t="s">
        <v>57</v>
      </c>
      <c r="F211" s="16" t="s">
        <v>4</v>
      </c>
      <c r="G211" s="16" t="s">
        <v>42</v>
      </c>
      <c r="H211" s="16">
        <v>2</v>
      </c>
      <c r="I211" s="16">
        <v>46</v>
      </c>
      <c r="J211" s="16" t="s">
        <v>28</v>
      </c>
      <c r="K211" s="16" t="s">
        <v>78</v>
      </c>
      <c r="L211" s="16" t="s">
        <v>11</v>
      </c>
      <c r="M211" s="16">
        <v>2</v>
      </c>
      <c r="N211" s="16" t="s">
        <v>11</v>
      </c>
      <c r="O211" s="17" t="s">
        <v>33</v>
      </c>
      <c r="U211" t="str">
        <f t="shared" si="18"/>
        <v>Racalmas Challenger CupFinalCsaba BanyikAdam Blazsovics</v>
      </c>
      <c r="Z211">
        <f t="shared" si="19"/>
        <v>1</v>
      </c>
      <c r="AA211">
        <f t="shared" si="20"/>
        <v>0</v>
      </c>
      <c r="AB211">
        <f t="shared" si="21"/>
        <v>0</v>
      </c>
      <c r="AC211">
        <f t="shared" si="22"/>
        <v>1</v>
      </c>
      <c r="AD211">
        <f t="shared" si="23"/>
        <v>0</v>
      </c>
    </row>
    <row r="212" spans="1:30" x14ac:dyDescent="0.35">
      <c r="A212" s="15">
        <v>44297</v>
      </c>
      <c r="B212" s="16" t="s">
        <v>18</v>
      </c>
      <c r="C212" s="16" t="s">
        <v>25</v>
      </c>
      <c r="D212" s="16" t="s">
        <v>5</v>
      </c>
      <c r="E212" s="16" t="s">
        <v>57</v>
      </c>
      <c r="F212" s="16" t="s">
        <v>4</v>
      </c>
      <c r="G212" s="16" t="s">
        <v>42</v>
      </c>
      <c r="H212" s="16">
        <v>3</v>
      </c>
      <c r="I212" s="16">
        <v>56</v>
      </c>
      <c r="J212" s="16" t="s">
        <v>28</v>
      </c>
      <c r="K212" s="16" t="s">
        <v>78</v>
      </c>
      <c r="L212" s="16" t="s">
        <v>11</v>
      </c>
      <c r="M212" s="16">
        <v>1</v>
      </c>
      <c r="N212" s="16" t="s">
        <v>11</v>
      </c>
      <c r="O212" s="17" t="s">
        <v>33</v>
      </c>
      <c r="U212" t="str">
        <f t="shared" si="18"/>
        <v>Racalmas Challenger CupFinalCsaba BanyikAdam Blazsovics</v>
      </c>
      <c r="Z212">
        <f t="shared" si="19"/>
        <v>1</v>
      </c>
      <c r="AA212">
        <f t="shared" si="20"/>
        <v>1</v>
      </c>
      <c r="AB212">
        <f t="shared" si="21"/>
        <v>0</v>
      </c>
      <c r="AC212">
        <f t="shared" si="22"/>
        <v>0</v>
      </c>
      <c r="AD212">
        <f t="shared" si="23"/>
        <v>0</v>
      </c>
    </row>
    <row r="213" spans="1:30" x14ac:dyDescent="0.35">
      <c r="A213" s="15">
        <v>44297</v>
      </c>
      <c r="B213" s="16" t="s">
        <v>18</v>
      </c>
      <c r="C213" s="16" t="s">
        <v>25</v>
      </c>
      <c r="D213" s="16" t="s">
        <v>5</v>
      </c>
      <c r="E213" s="16" t="s">
        <v>57</v>
      </c>
      <c r="F213" s="16" t="s">
        <v>4</v>
      </c>
      <c r="G213" s="16" t="s">
        <v>42</v>
      </c>
      <c r="H213" s="16">
        <v>2</v>
      </c>
      <c r="I213" s="16">
        <v>39</v>
      </c>
      <c r="J213" s="16" t="s">
        <v>28</v>
      </c>
      <c r="K213" s="16" t="s">
        <v>78</v>
      </c>
      <c r="L213" s="16" t="s">
        <v>12</v>
      </c>
      <c r="M213" s="16">
        <v>1</v>
      </c>
      <c r="N213" s="16" t="s">
        <v>12</v>
      </c>
      <c r="O213" s="17" t="s">
        <v>33</v>
      </c>
      <c r="U213" t="str">
        <f t="shared" si="18"/>
        <v>Racalmas Challenger CupFinalCsaba BanyikAdam Blazsovics</v>
      </c>
      <c r="Z213">
        <f t="shared" si="19"/>
        <v>1</v>
      </c>
      <c r="AA213">
        <f t="shared" si="20"/>
        <v>1</v>
      </c>
      <c r="AB213">
        <f t="shared" si="21"/>
        <v>0</v>
      </c>
      <c r="AC213">
        <f t="shared" si="22"/>
        <v>0</v>
      </c>
      <c r="AD213">
        <f t="shared" si="23"/>
        <v>0</v>
      </c>
    </row>
    <row r="214" spans="1:30" x14ac:dyDescent="0.35">
      <c r="A214" s="15">
        <v>44297</v>
      </c>
      <c r="B214" s="16" t="s">
        <v>18</v>
      </c>
      <c r="C214" s="16" t="s">
        <v>25</v>
      </c>
      <c r="D214" s="16" t="s">
        <v>5</v>
      </c>
      <c r="E214" s="16" t="s">
        <v>57</v>
      </c>
      <c r="F214" s="16" t="s">
        <v>4</v>
      </c>
      <c r="G214" s="16" t="s">
        <v>42</v>
      </c>
      <c r="H214" s="16">
        <v>2</v>
      </c>
      <c r="I214" s="16">
        <v>40</v>
      </c>
      <c r="J214" s="16" t="s">
        <v>28</v>
      </c>
      <c r="K214" s="16" t="s">
        <v>78</v>
      </c>
      <c r="L214" s="16" t="s">
        <v>12</v>
      </c>
      <c r="M214" s="16">
        <v>1</v>
      </c>
      <c r="N214" s="16" t="s">
        <v>12</v>
      </c>
      <c r="O214" s="17" t="s">
        <v>35</v>
      </c>
      <c r="U214" t="str">
        <f t="shared" si="18"/>
        <v>Racalmas Challenger CupFinalCsaba BanyikAdam Blazsovics</v>
      </c>
      <c r="Z214">
        <f t="shared" si="19"/>
        <v>1</v>
      </c>
      <c r="AA214">
        <f t="shared" si="20"/>
        <v>1</v>
      </c>
      <c r="AB214">
        <f t="shared" si="21"/>
        <v>0</v>
      </c>
      <c r="AC214">
        <f t="shared" si="22"/>
        <v>0</v>
      </c>
      <c r="AD214">
        <f t="shared" si="23"/>
        <v>0</v>
      </c>
    </row>
    <row r="215" spans="1:30" x14ac:dyDescent="0.35">
      <c r="A215" s="15">
        <v>44297</v>
      </c>
      <c r="B215" s="16" t="s">
        <v>18</v>
      </c>
      <c r="C215" s="16" t="s">
        <v>25</v>
      </c>
      <c r="D215" s="16" t="s">
        <v>5</v>
      </c>
      <c r="E215" s="16" t="s">
        <v>57</v>
      </c>
      <c r="F215" s="16" t="s">
        <v>4</v>
      </c>
      <c r="G215" s="16" t="s">
        <v>42</v>
      </c>
      <c r="H215" s="16">
        <v>2</v>
      </c>
      <c r="I215" s="16">
        <v>41</v>
      </c>
      <c r="J215" s="16" t="s">
        <v>28</v>
      </c>
      <c r="K215" s="16" t="s">
        <v>78</v>
      </c>
      <c r="L215" s="16" t="s">
        <v>12</v>
      </c>
      <c r="M215" s="16">
        <v>2</v>
      </c>
      <c r="N215" s="16" t="s">
        <v>11</v>
      </c>
      <c r="O215" s="17" t="s">
        <v>34</v>
      </c>
      <c r="U215" t="str">
        <f t="shared" si="18"/>
        <v>Racalmas Challenger CupFinalCsaba BanyikAdam Blazsovics</v>
      </c>
      <c r="Z215">
        <f t="shared" si="19"/>
        <v>0</v>
      </c>
      <c r="AA215">
        <f t="shared" si="20"/>
        <v>0</v>
      </c>
      <c r="AB215">
        <f t="shared" si="21"/>
        <v>0</v>
      </c>
      <c r="AC215">
        <f t="shared" si="22"/>
        <v>0</v>
      </c>
      <c r="AD215">
        <f t="shared" si="23"/>
        <v>1</v>
      </c>
    </row>
    <row r="216" spans="1:30" x14ac:dyDescent="0.35">
      <c r="A216" s="15">
        <v>44297</v>
      </c>
      <c r="B216" s="16" t="s">
        <v>18</v>
      </c>
      <c r="C216" s="16" t="s">
        <v>25</v>
      </c>
      <c r="D216" s="16" t="s">
        <v>5</v>
      </c>
      <c r="E216" s="16" t="s">
        <v>57</v>
      </c>
      <c r="F216" s="16" t="s">
        <v>4</v>
      </c>
      <c r="G216" s="16" t="s">
        <v>42</v>
      </c>
      <c r="H216" s="16">
        <v>2</v>
      </c>
      <c r="I216" s="16">
        <v>42</v>
      </c>
      <c r="J216" s="16" t="s">
        <v>28</v>
      </c>
      <c r="K216" s="16" t="s">
        <v>78</v>
      </c>
      <c r="L216" s="16" t="s">
        <v>12</v>
      </c>
      <c r="M216" s="16">
        <v>1</v>
      </c>
      <c r="N216" s="16" t="s">
        <v>11</v>
      </c>
      <c r="O216" s="17" t="s">
        <v>35</v>
      </c>
      <c r="U216" t="str">
        <f t="shared" si="18"/>
        <v>Racalmas Challenger CupFinalCsaba BanyikAdam Blazsovics</v>
      </c>
      <c r="Z216">
        <f t="shared" si="19"/>
        <v>0</v>
      </c>
      <c r="AA216">
        <f t="shared" si="20"/>
        <v>0</v>
      </c>
      <c r="AB216">
        <f t="shared" si="21"/>
        <v>1</v>
      </c>
      <c r="AC216">
        <f t="shared" si="22"/>
        <v>0</v>
      </c>
      <c r="AD216">
        <f t="shared" si="23"/>
        <v>0</v>
      </c>
    </row>
    <row r="217" spans="1:30" x14ac:dyDescent="0.35">
      <c r="A217" s="15">
        <v>44297</v>
      </c>
      <c r="B217" s="16" t="s">
        <v>18</v>
      </c>
      <c r="C217" s="16" t="s">
        <v>25</v>
      </c>
      <c r="D217" s="16" t="s">
        <v>5</v>
      </c>
      <c r="E217" s="16" t="s">
        <v>57</v>
      </c>
      <c r="F217" s="16" t="s">
        <v>4</v>
      </c>
      <c r="G217" s="16" t="s">
        <v>42</v>
      </c>
      <c r="H217" s="16">
        <v>3</v>
      </c>
      <c r="I217" s="16">
        <v>66</v>
      </c>
      <c r="J217" s="16" t="s">
        <v>28</v>
      </c>
      <c r="K217" s="16" t="s">
        <v>78</v>
      </c>
      <c r="L217" s="16" t="s">
        <v>11</v>
      </c>
      <c r="M217" s="16">
        <v>2</v>
      </c>
      <c r="N217" s="16" t="s">
        <v>11</v>
      </c>
      <c r="O217" s="17" t="s">
        <v>33</v>
      </c>
      <c r="U217" t="str">
        <f t="shared" si="18"/>
        <v>Racalmas Challenger CupFinalCsaba BanyikAdam Blazsovics</v>
      </c>
      <c r="Z217">
        <f t="shared" si="19"/>
        <v>1</v>
      </c>
      <c r="AA217">
        <f t="shared" si="20"/>
        <v>0</v>
      </c>
      <c r="AB217">
        <f t="shared" si="21"/>
        <v>0</v>
      </c>
      <c r="AC217">
        <f t="shared" si="22"/>
        <v>1</v>
      </c>
      <c r="AD217">
        <f t="shared" si="23"/>
        <v>0</v>
      </c>
    </row>
    <row r="218" spans="1:30" x14ac:dyDescent="0.35">
      <c r="A218" s="15">
        <v>44297</v>
      </c>
      <c r="B218" s="16" t="s">
        <v>18</v>
      </c>
      <c r="C218" s="16" t="s">
        <v>25</v>
      </c>
      <c r="D218" s="16" t="s">
        <v>5</v>
      </c>
      <c r="E218" s="16" t="s">
        <v>57</v>
      </c>
      <c r="F218" s="16" t="s">
        <v>4</v>
      </c>
      <c r="G218" s="16" t="s">
        <v>42</v>
      </c>
      <c r="H218" s="16">
        <v>3</v>
      </c>
      <c r="I218" s="16">
        <v>67</v>
      </c>
      <c r="J218" s="16" t="s">
        <v>28</v>
      </c>
      <c r="K218" s="16" t="s">
        <v>78</v>
      </c>
      <c r="L218" s="16" t="s">
        <v>11</v>
      </c>
      <c r="M218" s="16">
        <v>1</v>
      </c>
      <c r="N218" s="16" t="s">
        <v>11</v>
      </c>
      <c r="O218" s="17" t="s">
        <v>33</v>
      </c>
      <c r="U218" t="str">
        <f t="shared" si="18"/>
        <v>Racalmas Challenger CupFinalCsaba BanyikAdam Blazsovics</v>
      </c>
      <c r="Z218">
        <f t="shared" si="19"/>
        <v>1</v>
      </c>
      <c r="AA218">
        <f t="shared" si="20"/>
        <v>1</v>
      </c>
      <c r="AB218">
        <f t="shared" si="21"/>
        <v>0</v>
      </c>
      <c r="AC218">
        <f t="shared" si="22"/>
        <v>0</v>
      </c>
      <c r="AD218">
        <f t="shared" si="23"/>
        <v>0</v>
      </c>
    </row>
    <row r="219" spans="1:30" x14ac:dyDescent="0.35">
      <c r="A219" s="15">
        <v>44297</v>
      </c>
      <c r="B219" s="16" t="s">
        <v>18</v>
      </c>
      <c r="C219" s="16" t="s">
        <v>25</v>
      </c>
      <c r="D219" s="16" t="s">
        <v>5</v>
      </c>
      <c r="E219" s="16" t="s">
        <v>57</v>
      </c>
      <c r="F219" s="16" t="s">
        <v>4</v>
      </c>
      <c r="G219" s="16" t="s">
        <v>42</v>
      </c>
      <c r="H219" s="16">
        <v>2</v>
      </c>
      <c r="I219" s="16">
        <v>45</v>
      </c>
      <c r="J219" s="16" t="s">
        <v>28</v>
      </c>
      <c r="K219" s="16" t="s">
        <v>78</v>
      </c>
      <c r="L219" s="16" t="s">
        <v>11</v>
      </c>
      <c r="M219" s="16">
        <v>2</v>
      </c>
      <c r="N219" s="16" t="s">
        <v>40</v>
      </c>
      <c r="O219" s="17" t="s">
        <v>40</v>
      </c>
      <c r="U219" t="str">
        <f t="shared" si="18"/>
        <v>Racalmas Challenger CupFinalCsaba BanyikAdam Blazsovics</v>
      </c>
      <c r="Z219">
        <f t="shared" si="19"/>
        <v>0</v>
      </c>
      <c r="AA219">
        <f t="shared" si="20"/>
        <v>0</v>
      </c>
      <c r="AB219">
        <f t="shared" si="21"/>
        <v>0</v>
      </c>
      <c r="AC219">
        <f t="shared" si="22"/>
        <v>0</v>
      </c>
      <c r="AD219">
        <f t="shared" si="23"/>
        <v>0</v>
      </c>
    </row>
    <row r="220" spans="1:30" x14ac:dyDescent="0.35">
      <c r="A220" s="15">
        <v>44297</v>
      </c>
      <c r="B220" s="16" t="s">
        <v>18</v>
      </c>
      <c r="C220" s="16" t="s">
        <v>25</v>
      </c>
      <c r="D220" s="16" t="s">
        <v>5</v>
      </c>
      <c r="E220" s="16" t="s">
        <v>57</v>
      </c>
      <c r="F220" s="16" t="s">
        <v>4</v>
      </c>
      <c r="G220" s="16" t="s">
        <v>42</v>
      </c>
      <c r="H220" s="16">
        <v>1</v>
      </c>
      <c r="I220" s="16">
        <v>10</v>
      </c>
      <c r="J220" s="16" t="s">
        <v>28</v>
      </c>
      <c r="K220" s="16" t="s">
        <v>78</v>
      </c>
      <c r="L220" s="16" t="s">
        <v>11</v>
      </c>
      <c r="M220" s="16">
        <v>1</v>
      </c>
      <c r="N220" s="16" t="s">
        <v>11</v>
      </c>
      <c r="O220" s="17" t="s">
        <v>35</v>
      </c>
      <c r="U220" t="str">
        <f t="shared" si="18"/>
        <v>Racalmas Challenger CupFinalCsaba BanyikAdam Blazsovics</v>
      </c>
      <c r="Z220">
        <f t="shared" si="19"/>
        <v>1</v>
      </c>
      <c r="AA220">
        <f t="shared" si="20"/>
        <v>1</v>
      </c>
      <c r="AB220">
        <f t="shared" si="21"/>
        <v>0</v>
      </c>
      <c r="AC220">
        <f t="shared" si="22"/>
        <v>0</v>
      </c>
      <c r="AD220">
        <f t="shared" si="23"/>
        <v>0</v>
      </c>
    </row>
    <row r="221" spans="1:30" x14ac:dyDescent="0.35">
      <c r="A221" s="15">
        <v>44297</v>
      </c>
      <c r="B221" s="16" t="s">
        <v>18</v>
      </c>
      <c r="C221" s="16" t="s">
        <v>25</v>
      </c>
      <c r="D221" s="16" t="s">
        <v>5</v>
      </c>
      <c r="E221" s="16" t="s">
        <v>57</v>
      </c>
      <c r="F221" s="16" t="s">
        <v>4</v>
      </c>
      <c r="G221" s="16" t="s">
        <v>42</v>
      </c>
      <c r="H221" s="16">
        <v>1</v>
      </c>
      <c r="I221" s="16">
        <v>17</v>
      </c>
      <c r="J221" s="16" t="s">
        <v>28</v>
      </c>
      <c r="K221" s="16" t="s">
        <v>78</v>
      </c>
      <c r="L221" s="16" t="s">
        <v>11</v>
      </c>
      <c r="M221" s="16">
        <v>2</v>
      </c>
      <c r="N221" s="16" t="s">
        <v>11</v>
      </c>
      <c r="O221" s="17" t="s">
        <v>35</v>
      </c>
      <c r="U221" t="str">
        <f t="shared" si="18"/>
        <v>Racalmas Challenger CupFinalCsaba BanyikAdam Blazsovics</v>
      </c>
      <c r="Z221">
        <f t="shared" si="19"/>
        <v>1</v>
      </c>
      <c r="AA221">
        <f t="shared" si="20"/>
        <v>0</v>
      </c>
      <c r="AB221">
        <f t="shared" si="21"/>
        <v>0</v>
      </c>
      <c r="AC221">
        <f t="shared" si="22"/>
        <v>1</v>
      </c>
      <c r="AD221">
        <f t="shared" si="23"/>
        <v>0</v>
      </c>
    </row>
    <row r="222" spans="1:30" x14ac:dyDescent="0.35">
      <c r="A222" s="15">
        <v>44297</v>
      </c>
      <c r="B222" s="16" t="s">
        <v>18</v>
      </c>
      <c r="C222" s="16" t="s">
        <v>25</v>
      </c>
      <c r="D222" s="16" t="s">
        <v>5</v>
      </c>
      <c r="E222" s="16" t="s">
        <v>57</v>
      </c>
      <c r="F222" s="16" t="s">
        <v>4</v>
      </c>
      <c r="G222" s="16" t="s">
        <v>42</v>
      </c>
      <c r="H222" s="16">
        <v>2</v>
      </c>
      <c r="I222" s="16">
        <v>26</v>
      </c>
      <c r="J222" s="16" t="s">
        <v>28</v>
      </c>
      <c r="K222" s="16" t="s">
        <v>78</v>
      </c>
      <c r="L222" s="16" t="s">
        <v>11</v>
      </c>
      <c r="M222" s="16">
        <v>1</v>
      </c>
      <c r="N222" s="16" t="s">
        <v>11</v>
      </c>
      <c r="O222" s="17" t="s">
        <v>35</v>
      </c>
      <c r="U222" t="str">
        <f t="shared" si="18"/>
        <v>Racalmas Challenger CupFinalCsaba BanyikAdam Blazsovics</v>
      </c>
      <c r="Z222">
        <f t="shared" si="19"/>
        <v>1</v>
      </c>
      <c r="AA222">
        <f t="shared" si="20"/>
        <v>1</v>
      </c>
      <c r="AB222">
        <f t="shared" si="21"/>
        <v>0</v>
      </c>
      <c r="AC222">
        <f t="shared" si="22"/>
        <v>0</v>
      </c>
      <c r="AD222">
        <f t="shared" si="23"/>
        <v>0</v>
      </c>
    </row>
    <row r="223" spans="1:30" x14ac:dyDescent="0.35">
      <c r="A223" s="15">
        <v>44297</v>
      </c>
      <c r="B223" s="16" t="s">
        <v>18</v>
      </c>
      <c r="C223" s="16" t="s">
        <v>25</v>
      </c>
      <c r="D223" s="16" t="s">
        <v>5</v>
      </c>
      <c r="E223" s="16" t="s">
        <v>57</v>
      </c>
      <c r="F223" s="16" t="s">
        <v>4</v>
      </c>
      <c r="G223" s="16" t="s">
        <v>42</v>
      </c>
      <c r="H223" s="16">
        <v>3</v>
      </c>
      <c r="I223" s="16">
        <v>49</v>
      </c>
      <c r="J223" s="16" t="s">
        <v>28</v>
      </c>
      <c r="K223" s="16" t="s">
        <v>78</v>
      </c>
      <c r="L223" s="16" t="s">
        <v>11</v>
      </c>
      <c r="M223" s="16">
        <v>2</v>
      </c>
      <c r="N223" s="16" t="s">
        <v>12</v>
      </c>
      <c r="O223" s="17" t="s">
        <v>33</v>
      </c>
      <c r="U223" t="str">
        <f t="shared" si="18"/>
        <v>Racalmas Challenger CupFinalCsaba BanyikAdam Blazsovics</v>
      </c>
      <c r="Z223">
        <f t="shared" si="19"/>
        <v>0</v>
      </c>
      <c r="AA223">
        <f t="shared" si="20"/>
        <v>0</v>
      </c>
      <c r="AB223">
        <f t="shared" si="21"/>
        <v>0</v>
      </c>
      <c r="AC223">
        <f t="shared" si="22"/>
        <v>0</v>
      </c>
      <c r="AD223">
        <f t="shared" si="23"/>
        <v>1</v>
      </c>
    </row>
    <row r="224" spans="1:30" x14ac:dyDescent="0.35">
      <c r="A224" s="15">
        <v>44297</v>
      </c>
      <c r="B224" s="16" t="s">
        <v>18</v>
      </c>
      <c r="C224" s="16" t="s">
        <v>25</v>
      </c>
      <c r="D224" s="16" t="s">
        <v>5</v>
      </c>
      <c r="E224" s="16" t="s">
        <v>57</v>
      </c>
      <c r="F224" s="16" t="s">
        <v>4</v>
      </c>
      <c r="G224" s="16" t="s">
        <v>42</v>
      </c>
      <c r="H224" s="16">
        <v>3</v>
      </c>
      <c r="I224" s="16">
        <v>50</v>
      </c>
      <c r="J224" s="16" t="s">
        <v>28</v>
      </c>
      <c r="K224" s="16" t="s">
        <v>78</v>
      </c>
      <c r="L224" s="16" t="s">
        <v>11</v>
      </c>
      <c r="M224" s="16">
        <v>2</v>
      </c>
      <c r="N224" s="16" t="s">
        <v>12</v>
      </c>
      <c r="O224" s="17" t="s">
        <v>35</v>
      </c>
      <c r="U224" t="str">
        <f t="shared" si="18"/>
        <v>Racalmas Challenger CupFinalCsaba BanyikAdam Blazsovics</v>
      </c>
      <c r="Z224">
        <f t="shared" si="19"/>
        <v>0</v>
      </c>
      <c r="AA224">
        <f t="shared" si="20"/>
        <v>0</v>
      </c>
      <c r="AB224">
        <f t="shared" si="21"/>
        <v>0</v>
      </c>
      <c r="AC224">
        <f t="shared" si="22"/>
        <v>0</v>
      </c>
      <c r="AD224">
        <f t="shared" si="23"/>
        <v>1</v>
      </c>
    </row>
    <row r="225" spans="1:30" x14ac:dyDescent="0.35">
      <c r="A225" s="15">
        <v>44297</v>
      </c>
      <c r="B225" s="16" t="s">
        <v>18</v>
      </c>
      <c r="C225" s="16" t="s">
        <v>25</v>
      </c>
      <c r="D225" s="16" t="s">
        <v>5</v>
      </c>
      <c r="E225" s="16" t="s">
        <v>57</v>
      </c>
      <c r="F225" s="16" t="s">
        <v>4</v>
      </c>
      <c r="G225" s="16" t="s">
        <v>42</v>
      </c>
      <c r="H225" s="16">
        <v>3</v>
      </c>
      <c r="I225" s="16">
        <v>51</v>
      </c>
      <c r="J225" s="16" t="s">
        <v>28</v>
      </c>
      <c r="K225" s="16" t="s">
        <v>78</v>
      </c>
      <c r="L225" s="16" t="s">
        <v>11</v>
      </c>
      <c r="M225" s="16">
        <v>2</v>
      </c>
      <c r="N225" s="16" t="s">
        <v>12</v>
      </c>
      <c r="O225" s="17" t="s">
        <v>35</v>
      </c>
      <c r="U225" t="str">
        <f t="shared" si="18"/>
        <v>Racalmas Challenger CupFinalCsaba BanyikAdam Blazsovics</v>
      </c>
      <c r="Z225">
        <f t="shared" si="19"/>
        <v>0</v>
      </c>
      <c r="AA225">
        <f t="shared" si="20"/>
        <v>0</v>
      </c>
      <c r="AB225">
        <f t="shared" si="21"/>
        <v>0</v>
      </c>
      <c r="AC225">
        <f t="shared" si="22"/>
        <v>0</v>
      </c>
      <c r="AD225">
        <f t="shared" si="23"/>
        <v>1</v>
      </c>
    </row>
    <row r="226" spans="1:30" x14ac:dyDescent="0.35">
      <c r="A226" s="15">
        <v>44297</v>
      </c>
      <c r="B226" s="16" t="s">
        <v>18</v>
      </c>
      <c r="C226" s="16" t="s">
        <v>25</v>
      </c>
      <c r="D226" s="16" t="s">
        <v>5</v>
      </c>
      <c r="E226" s="16" t="s">
        <v>57</v>
      </c>
      <c r="F226" s="16" t="s">
        <v>4</v>
      </c>
      <c r="G226" s="16" t="s">
        <v>42</v>
      </c>
      <c r="H226" s="16">
        <v>3</v>
      </c>
      <c r="I226" s="16">
        <v>52</v>
      </c>
      <c r="J226" s="16" t="s">
        <v>28</v>
      </c>
      <c r="K226" s="16" t="s">
        <v>78</v>
      </c>
      <c r="L226" s="16" t="s">
        <v>12</v>
      </c>
      <c r="M226" s="16">
        <v>2</v>
      </c>
      <c r="N226" s="16" t="s">
        <v>11</v>
      </c>
      <c r="O226" s="17" t="s">
        <v>34</v>
      </c>
      <c r="U226" t="str">
        <f t="shared" si="18"/>
        <v>Racalmas Challenger CupFinalCsaba BanyikAdam Blazsovics</v>
      </c>
      <c r="Z226">
        <f t="shared" si="19"/>
        <v>0</v>
      </c>
      <c r="AA226">
        <f t="shared" si="20"/>
        <v>0</v>
      </c>
      <c r="AB226">
        <f t="shared" si="21"/>
        <v>0</v>
      </c>
      <c r="AC226">
        <f t="shared" si="22"/>
        <v>0</v>
      </c>
      <c r="AD226">
        <f t="shared" si="23"/>
        <v>1</v>
      </c>
    </row>
    <row r="227" spans="1:30" x14ac:dyDescent="0.35">
      <c r="A227" s="15">
        <v>44297</v>
      </c>
      <c r="B227" s="16" t="s">
        <v>18</v>
      </c>
      <c r="C227" s="16" t="s">
        <v>25</v>
      </c>
      <c r="D227" s="16" t="s">
        <v>5</v>
      </c>
      <c r="E227" s="16" t="s">
        <v>57</v>
      </c>
      <c r="F227" s="16" t="s">
        <v>4</v>
      </c>
      <c r="G227" s="16" t="s">
        <v>42</v>
      </c>
      <c r="H227" s="16">
        <v>3</v>
      </c>
      <c r="I227" s="16">
        <v>53</v>
      </c>
      <c r="J227" s="16" t="s">
        <v>28</v>
      </c>
      <c r="K227" s="16" t="s">
        <v>78</v>
      </c>
      <c r="L227" s="16" t="s">
        <v>12</v>
      </c>
      <c r="M227" s="16">
        <v>1</v>
      </c>
      <c r="N227" s="16" t="s">
        <v>12</v>
      </c>
      <c r="O227" s="17" t="s">
        <v>34</v>
      </c>
      <c r="U227" t="str">
        <f t="shared" si="18"/>
        <v>Racalmas Challenger CupFinalCsaba BanyikAdam Blazsovics</v>
      </c>
      <c r="Z227">
        <f t="shared" si="19"/>
        <v>1</v>
      </c>
      <c r="AA227">
        <f t="shared" si="20"/>
        <v>1</v>
      </c>
      <c r="AB227">
        <f t="shared" si="21"/>
        <v>0</v>
      </c>
      <c r="AC227">
        <f t="shared" si="22"/>
        <v>0</v>
      </c>
      <c r="AD227">
        <f t="shared" si="23"/>
        <v>0</v>
      </c>
    </row>
    <row r="228" spans="1:30" x14ac:dyDescent="0.35">
      <c r="A228" s="15">
        <v>44297</v>
      </c>
      <c r="B228" s="16" t="s">
        <v>18</v>
      </c>
      <c r="C228" s="16" t="s">
        <v>25</v>
      </c>
      <c r="D228" s="16" t="s">
        <v>5</v>
      </c>
      <c r="E228" s="16" t="s">
        <v>57</v>
      </c>
      <c r="F228" s="16" t="s">
        <v>4</v>
      </c>
      <c r="G228" s="16" t="s">
        <v>42</v>
      </c>
      <c r="H228" s="16">
        <v>3</v>
      </c>
      <c r="I228" s="16">
        <v>54</v>
      </c>
      <c r="J228" s="16" t="s">
        <v>28</v>
      </c>
      <c r="K228" s="16" t="s">
        <v>78</v>
      </c>
      <c r="L228" s="16" t="s">
        <v>12</v>
      </c>
      <c r="M228" s="16">
        <v>1</v>
      </c>
      <c r="N228" s="16" t="s">
        <v>12</v>
      </c>
      <c r="O228" s="17" t="s">
        <v>33</v>
      </c>
      <c r="U228" t="str">
        <f t="shared" si="18"/>
        <v>Racalmas Challenger CupFinalCsaba BanyikAdam Blazsovics</v>
      </c>
      <c r="Z228">
        <f t="shared" si="19"/>
        <v>1</v>
      </c>
      <c r="AA228">
        <f t="shared" si="20"/>
        <v>1</v>
      </c>
      <c r="AB228">
        <f t="shared" si="21"/>
        <v>0</v>
      </c>
      <c r="AC228">
        <f t="shared" si="22"/>
        <v>0</v>
      </c>
      <c r="AD228">
        <f t="shared" si="23"/>
        <v>0</v>
      </c>
    </row>
    <row r="229" spans="1:30" x14ac:dyDescent="0.35">
      <c r="A229" s="15">
        <v>44297</v>
      </c>
      <c r="B229" s="16" t="s">
        <v>18</v>
      </c>
      <c r="C229" s="16" t="s">
        <v>25</v>
      </c>
      <c r="D229" s="16" t="s">
        <v>5</v>
      </c>
      <c r="E229" s="16" t="s">
        <v>57</v>
      </c>
      <c r="F229" s="16" t="s">
        <v>4</v>
      </c>
      <c r="G229" s="16" t="s">
        <v>42</v>
      </c>
      <c r="H229" s="16">
        <v>3</v>
      </c>
      <c r="I229" s="16">
        <v>55</v>
      </c>
      <c r="J229" s="16" t="s">
        <v>28</v>
      </c>
      <c r="K229" s="16" t="s">
        <v>78</v>
      </c>
      <c r="L229" s="16" t="s">
        <v>12</v>
      </c>
      <c r="M229" s="16">
        <v>1</v>
      </c>
      <c r="N229" s="16" t="s">
        <v>11</v>
      </c>
      <c r="O229" s="17" t="s">
        <v>35</v>
      </c>
      <c r="U229" t="str">
        <f t="shared" si="18"/>
        <v>Racalmas Challenger CupFinalCsaba BanyikAdam Blazsovics</v>
      </c>
      <c r="Z229">
        <f t="shared" si="19"/>
        <v>0</v>
      </c>
      <c r="AA229">
        <f t="shared" si="20"/>
        <v>0</v>
      </c>
      <c r="AB229">
        <f t="shared" si="21"/>
        <v>1</v>
      </c>
      <c r="AC229">
        <f t="shared" si="22"/>
        <v>0</v>
      </c>
      <c r="AD229">
        <f t="shared" si="23"/>
        <v>0</v>
      </c>
    </row>
    <row r="230" spans="1:30" x14ac:dyDescent="0.35">
      <c r="A230" s="15">
        <v>44297</v>
      </c>
      <c r="B230" s="16" t="s">
        <v>18</v>
      </c>
      <c r="C230" s="16" t="s">
        <v>25</v>
      </c>
      <c r="D230" s="16" t="s">
        <v>5</v>
      </c>
      <c r="E230" s="16" t="s">
        <v>57</v>
      </c>
      <c r="F230" s="16" t="s">
        <v>4</v>
      </c>
      <c r="G230" s="16" t="s">
        <v>42</v>
      </c>
      <c r="H230" s="16">
        <v>2</v>
      </c>
      <c r="I230" s="16">
        <v>37</v>
      </c>
      <c r="J230" s="16" t="s">
        <v>28</v>
      </c>
      <c r="K230" s="16" t="s">
        <v>78</v>
      </c>
      <c r="L230" s="16" t="s">
        <v>11</v>
      </c>
      <c r="M230" s="16">
        <v>1</v>
      </c>
      <c r="N230" s="16" t="s">
        <v>11</v>
      </c>
      <c r="O230" s="17" t="s">
        <v>35</v>
      </c>
      <c r="U230" t="str">
        <f t="shared" si="18"/>
        <v>Racalmas Challenger CupFinalCsaba BanyikAdam Blazsovics</v>
      </c>
      <c r="Z230">
        <f t="shared" si="19"/>
        <v>1</v>
      </c>
      <c r="AA230">
        <f t="shared" si="20"/>
        <v>1</v>
      </c>
      <c r="AB230">
        <f t="shared" si="21"/>
        <v>0</v>
      </c>
      <c r="AC230">
        <f t="shared" si="22"/>
        <v>0</v>
      </c>
      <c r="AD230">
        <f t="shared" si="23"/>
        <v>0</v>
      </c>
    </row>
    <row r="231" spans="1:30" x14ac:dyDescent="0.35">
      <c r="A231" s="15">
        <v>44297</v>
      </c>
      <c r="B231" s="16" t="s">
        <v>18</v>
      </c>
      <c r="C231" s="16" t="s">
        <v>25</v>
      </c>
      <c r="D231" s="16" t="s">
        <v>5</v>
      </c>
      <c r="E231" s="16" t="s">
        <v>57</v>
      </c>
      <c r="F231" s="16" t="s">
        <v>4</v>
      </c>
      <c r="G231" s="16" t="s">
        <v>42</v>
      </c>
      <c r="H231" s="16">
        <v>2</v>
      </c>
      <c r="I231" s="16">
        <v>44</v>
      </c>
      <c r="J231" s="16" t="s">
        <v>28</v>
      </c>
      <c r="K231" s="16" t="s">
        <v>78</v>
      </c>
      <c r="L231" s="16" t="s">
        <v>11</v>
      </c>
      <c r="M231" s="16">
        <v>1</v>
      </c>
      <c r="N231" s="16" t="s">
        <v>11</v>
      </c>
      <c r="O231" s="17" t="s">
        <v>35</v>
      </c>
      <c r="U231" t="str">
        <f t="shared" si="18"/>
        <v>Racalmas Challenger CupFinalCsaba BanyikAdam Blazsovics</v>
      </c>
      <c r="Z231">
        <f t="shared" si="19"/>
        <v>1</v>
      </c>
      <c r="AA231">
        <f t="shared" si="20"/>
        <v>1</v>
      </c>
      <c r="AB231">
        <f t="shared" si="21"/>
        <v>0</v>
      </c>
      <c r="AC231">
        <f t="shared" si="22"/>
        <v>0</v>
      </c>
      <c r="AD231">
        <f t="shared" si="23"/>
        <v>0</v>
      </c>
    </row>
    <row r="232" spans="1:30" x14ac:dyDescent="0.35">
      <c r="A232" s="15">
        <v>44297</v>
      </c>
      <c r="B232" s="16" t="s">
        <v>18</v>
      </c>
      <c r="C232" s="16" t="s">
        <v>25</v>
      </c>
      <c r="D232" s="16" t="s">
        <v>5</v>
      </c>
      <c r="E232" s="16" t="s">
        <v>57</v>
      </c>
      <c r="F232" s="16" t="s">
        <v>4</v>
      </c>
      <c r="G232" s="16" t="s">
        <v>42</v>
      </c>
      <c r="H232" s="16">
        <v>3</v>
      </c>
      <c r="I232" s="16">
        <v>48</v>
      </c>
      <c r="J232" s="16" t="s">
        <v>28</v>
      </c>
      <c r="K232" s="16" t="s">
        <v>78</v>
      </c>
      <c r="L232" s="16" t="s">
        <v>11</v>
      </c>
      <c r="M232" s="16">
        <v>1</v>
      </c>
      <c r="N232" s="16" t="s">
        <v>11</v>
      </c>
      <c r="O232" s="17" t="s">
        <v>35</v>
      </c>
      <c r="U232" t="str">
        <f t="shared" si="18"/>
        <v>Racalmas Challenger CupFinalCsaba BanyikAdam Blazsovics</v>
      </c>
      <c r="Z232">
        <f t="shared" si="19"/>
        <v>1</v>
      </c>
      <c r="AA232">
        <f t="shared" si="20"/>
        <v>1</v>
      </c>
      <c r="AB232">
        <f t="shared" si="21"/>
        <v>0</v>
      </c>
      <c r="AC232">
        <f t="shared" si="22"/>
        <v>0</v>
      </c>
      <c r="AD232">
        <f t="shared" si="23"/>
        <v>0</v>
      </c>
    </row>
    <row r="233" spans="1:30" x14ac:dyDescent="0.35">
      <c r="A233" s="15">
        <v>44297</v>
      </c>
      <c r="B233" s="16" t="s">
        <v>18</v>
      </c>
      <c r="C233" s="16" t="s">
        <v>25</v>
      </c>
      <c r="D233" s="16" t="s">
        <v>5</v>
      </c>
      <c r="E233" s="16" t="s">
        <v>57</v>
      </c>
      <c r="F233" s="16" t="s">
        <v>4</v>
      </c>
      <c r="G233" s="16" t="s">
        <v>42</v>
      </c>
      <c r="H233" s="16">
        <v>3</v>
      </c>
      <c r="I233" s="16">
        <v>59</v>
      </c>
      <c r="J233" s="16" t="s">
        <v>28</v>
      </c>
      <c r="K233" s="16" t="s">
        <v>78</v>
      </c>
      <c r="L233" s="16" t="s">
        <v>11</v>
      </c>
      <c r="M233" s="16">
        <v>2</v>
      </c>
      <c r="N233" s="16" t="s">
        <v>12</v>
      </c>
      <c r="O233" s="17" t="s">
        <v>35</v>
      </c>
      <c r="U233" t="str">
        <f t="shared" si="18"/>
        <v>Racalmas Challenger CupFinalCsaba BanyikAdam Blazsovics</v>
      </c>
      <c r="Z233">
        <f t="shared" si="19"/>
        <v>0</v>
      </c>
      <c r="AA233">
        <f t="shared" si="20"/>
        <v>0</v>
      </c>
      <c r="AB233">
        <f t="shared" si="21"/>
        <v>0</v>
      </c>
      <c r="AC233">
        <f t="shared" si="22"/>
        <v>0</v>
      </c>
      <c r="AD233">
        <f t="shared" si="23"/>
        <v>1</v>
      </c>
    </row>
    <row r="234" spans="1:30" x14ac:dyDescent="0.35">
      <c r="A234" s="15">
        <v>44297</v>
      </c>
      <c r="B234" s="16" t="s">
        <v>18</v>
      </c>
      <c r="C234" s="16" t="s">
        <v>25</v>
      </c>
      <c r="D234" s="16" t="s">
        <v>5</v>
      </c>
      <c r="E234" s="16" t="s">
        <v>57</v>
      </c>
      <c r="F234" s="16" t="s">
        <v>4</v>
      </c>
      <c r="G234" s="16" t="s">
        <v>42</v>
      </c>
      <c r="H234" s="16">
        <v>3</v>
      </c>
      <c r="I234" s="16">
        <v>60</v>
      </c>
      <c r="J234" s="16" t="s">
        <v>28</v>
      </c>
      <c r="K234" s="16" t="s">
        <v>78</v>
      </c>
      <c r="L234" s="16" t="s">
        <v>12</v>
      </c>
      <c r="M234" s="16">
        <v>2</v>
      </c>
      <c r="N234" s="16" t="s">
        <v>11</v>
      </c>
      <c r="O234" s="17" t="s">
        <v>33</v>
      </c>
      <c r="U234" t="str">
        <f t="shared" si="18"/>
        <v>Racalmas Challenger CupFinalCsaba BanyikAdam Blazsovics</v>
      </c>
      <c r="Z234">
        <f t="shared" si="19"/>
        <v>0</v>
      </c>
      <c r="AA234">
        <f t="shared" si="20"/>
        <v>0</v>
      </c>
      <c r="AB234">
        <f t="shared" si="21"/>
        <v>0</v>
      </c>
      <c r="AC234">
        <f t="shared" si="22"/>
        <v>0</v>
      </c>
      <c r="AD234">
        <f t="shared" si="23"/>
        <v>1</v>
      </c>
    </row>
    <row r="235" spans="1:30" x14ac:dyDescent="0.35">
      <c r="A235" s="15">
        <v>44297</v>
      </c>
      <c r="B235" s="16" t="s">
        <v>18</v>
      </c>
      <c r="C235" s="16" t="s">
        <v>25</v>
      </c>
      <c r="D235" s="16" t="s">
        <v>5</v>
      </c>
      <c r="E235" s="16" t="s">
        <v>57</v>
      </c>
      <c r="F235" s="16" t="s">
        <v>4</v>
      </c>
      <c r="G235" s="16" t="s">
        <v>42</v>
      </c>
      <c r="H235" s="16">
        <v>3</v>
      </c>
      <c r="I235" s="16">
        <v>61</v>
      </c>
      <c r="J235" s="16" t="s">
        <v>28</v>
      </c>
      <c r="K235" s="16" t="s">
        <v>78</v>
      </c>
      <c r="L235" s="16" t="s">
        <v>12</v>
      </c>
      <c r="M235" s="16">
        <v>2</v>
      </c>
      <c r="N235" s="16" t="s">
        <v>12</v>
      </c>
      <c r="O235" s="17" t="s">
        <v>33</v>
      </c>
      <c r="U235" t="str">
        <f t="shared" si="18"/>
        <v>Racalmas Challenger CupFinalCsaba BanyikAdam Blazsovics</v>
      </c>
      <c r="Z235">
        <f t="shared" si="19"/>
        <v>1</v>
      </c>
      <c r="AA235">
        <f t="shared" si="20"/>
        <v>0</v>
      </c>
      <c r="AB235">
        <f t="shared" si="21"/>
        <v>0</v>
      </c>
      <c r="AC235">
        <f t="shared" si="22"/>
        <v>1</v>
      </c>
      <c r="AD235">
        <f t="shared" si="23"/>
        <v>0</v>
      </c>
    </row>
    <row r="236" spans="1:30" x14ac:dyDescent="0.35">
      <c r="A236" s="15">
        <v>44297</v>
      </c>
      <c r="B236" s="16" t="s">
        <v>18</v>
      </c>
      <c r="C236" s="16" t="s">
        <v>25</v>
      </c>
      <c r="D236" s="16" t="s">
        <v>5</v>
      </c>
      <c r="E236" s="16" t="s">
        <v>57</v>
      </c>
      <c r="F236" s="16" t="s">
        <v>4</v>
      </c>
      <c r="G236" s="16" t="s">
        <v>42</v>
      </c>
      <c r="H236" s="16">
        <v>3</v>
      </c>
      <c r="I236" s="16">
        <v>62</v>
      </c>
      <c r="J236" s="16" t="s">
        <v>28</v>
      </c>
      <c r="K236" s="16" t="s">
        <v>78</v>
      </c>
      <c r="L236" s="16" t="s">
        <v>12</v>
      </c>
      <c r="M236" s="16">
        <v>1</v>
      </c>
      <c r="N236" s="16" t="s">
        <v>11</v>
      </c>
      <c r="O236" s="17" t="s">
        <v>35</v>
      </c>
      <c r="U236" t="str">
        <f t="shared" si="18"/>
        <v>Racalmas Challenger CupFinalCsaba BanyikAdam Blazsovics</v>
      </c>
      <c r="Z236">
        <f t="shared" si="19"/>
        <v>0</v>
      </c>
      <c r="AA236">
        <f t="shared" si="20"/>
        <v>0</v>
      </c>
      <c r="AB236">
        <f t="shared" si="21"/>
        <v>1</v>
      </c>
      <c r="AC236">
        <f t="shared" si="22"/>
        <v>0</v>
      </c>
      <c r="AD236">
        <f t="shared" si="23"/>
        <v>0</v>
      </c>
    </row>
    <row r="237" spans="1:30" x14ac:dyDescent="0.35">
      <c r="A237" s="15">
        <v>44297</v>
      </c>
      <c r="B237" s="16" t="s">
        <v>18</v>
      </c>
      <c r="C237" s="16" t="s">
        <v>25</v>
      </c>
      <c r="D237" s="16" t="s">
        <v>5</v>
      </c>
      <c r="E237" s="16" t="s">
        <v>57</v>
      </c>
      <c r="F237" s="16" t="s">
        <v>4</v>
      </c>
      <c r="G237" s="16" t="s">
        <v>42</v>
      </c>
      <c r="H237" s="16">
        <v>3</v>
      </c>
      <c r="I237" s="16">
        <v>63</v>
      </c>
      <c r="J237" s="16" t="s">
        <v>28</v>
      </c>
      <c r="K237" s="16" t="s">
        <v>78</v>
      </c>
      <c r="L237" s="16" t="s">
        <v>12</v>
      </c>
      <c r="M237" s="16">
        <v>1</v>
      </c>
      <c r="N237" s="16" t="s">
        <v>12</v>
      </c>
      <c r="O237" s="17" t="s">
        <v>35</v>
      </c>
      <c r="U237" t="str">
        <f t="shared" si="18"/>
        <v>Racalmas Challenger CupFinalCsaba BanyikAdam Blazsovics</v>
      </c>
      <c r="Z237">
        <f t="shared" si="19"/>
        <v>1</v>
      </c>
      <c r="AA237">
        <f t="shared" si="20"/>
        <v>1</v>
      </c>
      <c r="AB237">
        <f t="shared" si="21"/>
        <v>0</v>
      </c>
      <c r="AC237">
        <f t="shared" si="22"/>
        <v>0</v>
      </c>
      <c r="AD237">
        <f t="shared" si="23"/>
        <v>0</v>
      </c>
    </row>
    <row r="238" spans="1:30" x14ac:dyDescent="0.35">
      <c r="A238" s="15">
        <v>44297</v>
      </c>
      <c r="B238" s="16" t="s">
        <v>18</v>
      </c>
      <c r="C238" s="16" t="s">
        <v>25</v>
      </c>
      <c r="D238" s="16" t="s">
        <v>5</v>
      </c>
      <c r="E238" s="16" t="s">
        <v>57</v>
      </c>
      <c r="F238" s="16" t="s">
        <v>4</v>
      </c>
      <c r="G238" s="16" t="s">
        <v>42</v>
      </c>
      <c r="H238" s="16">
        <v>3</v>
      </c>
      <c r="I238" s="16">
        <v>57</v>
      </c>
      <c r="J238" s="16" t="s">
        <v>28</v>
      </c>
      <c r="K238" s="16" t="s">
        <v>78</v>
      </c>
      <c r="L238" s="16" t="s">
        <v>11</v>
      </c>
      <c r="M238" s="16">
        <v>2</v>
      </c>
      <c r="N238" s="16" t="s">
        <v>11</v>
      </c>
      <c r="O238" s="17" t="s">
        <v>35</v>
      </c>
      <c r="U238" t="str">
        <f t="shared" si="18"/>
        <v>Racalmas Challenger CupFinalCsaba BanyikAdam Blazsovics</v>
      </c>
      <c r="Z238">
        <f t="shared" si="19"/>
        <v>1</v>
      </c>
      <c r="AA238">
        <f t="shared" si="20"/>
        <v>0</v>
      </c>
      <c r="AB238">
        <f t="shared" si="21"/>
        <v>0</v>
      </c>
      <c r="AC238">
        <f t="shared" si="22"/>
        <v>1</v>
      </c>
      <c r="AD238">
        <f t="shared" si="23"/>
        <v>0</v>
      </c>
    </row>
    <row r="239" spans="1:30" x14ac:dyDescent="0.35">
      <c r="A239" s="15">
        <v>44297</v>
      </c>
      <c r="B239" s="16" t="s">
        <v>18</v>
      </c>
      <c r="C239" s="16" t="s">
        <v>25</v>
      </c>
      <c r="D239" s="16" t="s">
        <v>5</v>
      </c>
      <c r="E239" s="16" t="s">
        <v>57</v>
      </c>
      <c r="F239" s="16" t="s">
        <v>4</v>
      </c>
      <c r="G239" s="16" t="s">
        <v>42</v>
      </c>
      <c r="H239" s="16">
        <v>3</v>
      </c>
      <c r="I239" s="16">
        <v>65</v>
      </c>
      <c r="J239" s="16" t="s">
        <v>28</v>
      </c>
      <c r="K239" s="16" t="s">
        <v>78</v>
      </c>
      <c r="L239" s="16" t="s">
        <v>11</v>
      </c>
      <c r="M239" s="16">
        <v>2</v>
      </c>
      <c r="N239" s="16" t="s">
        <v>12</v>
      </c>
      <c r="O239" s="17" t="s">
        <v>34</v>
      </c>
      <c r="U239" t="str">
        <f t="shared" si="18"/>
        <v>Racalmas Challenger CupFinalCsaba BanyikAdam Blazsovics</v>
      </c>
      <c r="Z239">
        <f t="shared" si="19"/>
        <v>0</v>
      </c>
      <c r="AA239">
        <f t="shared" si="20"/>
        <v>0</v>
      </c>
      <c r="AB239">
        <f t="shared" si="21"/>
        <v>0</v>
      </c>
      <c r="AC239">
        <f t="shared" si="22"/>
        <v>0</v>
      </c>
      <c r="AD239">
        <f t="shared" si="23"/>
        <v>1</v>
      </c>
    </row>
    <row r="240" spans="1:30" x14ac:dyDescent="0.35">
      <c r="A240" s="15">
        <v>44297</v>
      </c>
      <c r="B240" s="16" t="s">
        <v>18</v>
      </c>
      <c r="C240" s="16" t="s">
        <v>25</v>
      </c>
      <c r="D240" s="16" t="s">
        <v>5</v>
      </c>
      <c r="E240" s="16" t="s">
        <v>57</v>
      </c>
      <c r="F240" s="16" t="s">
        <v>4</v>
      </c>
      <c r="G240" s="16" t="s">
        <v>42</v>
      </c>
      <c r="H240" s="16">
        <v>3</v>
      </c>
      <c r="I240" s="16">
        <v>58</v>
      </c>
      <c r="J240" s="16" t="s">
        <v>28</v>
      </c>
      <c r="K240" s="16" t="s">
        <v>78</v>
      </c>
      <c r="L240" s="16" t="s">
        <v>11</v>
      </c>
      <c r="M240" s="16">
        <v>2</v>
      </c>
      <c r="N240" s="16" t="s">
        <v>11</v>
      </c>
      <c r="O240" s="17" t="s">
        <v>35</v>
      </c>
      <c r="U240" t="str">
        <f t="shared" si="18"/>
        <v>Racalmas Challenger CupFinalCsaba BanyikAdam Blazsovics</v>
      </c>
      <c r="Z240">
        <f t="shared" si="19"/>
        <v>1</v>
      </c>
      <c r="AA240">
        <f t="shared" si="20"/>
        <v>0</v>
      </c>
      <c r="AB240">
        <f t="shared" si="21"/>
        <v>0</v>
      </c>
      <c r="AC240">
        <f t="shared" si="22"/>
        <v>1</v>
      </c>
      <c r="AD240">
        <f t="shared" si="23"/>
        <v>0</v>
      </c>
    </row>
    <row r="241" spans="1:30" x14ac:dyDescent="0.35">
      <c r="A241" s="15">
        <v>44297</v>
      </c>
      <c r="B241" s="16" t="s">
        <v>18</v>
      </c>
      <c r="C241" s="16" t="s">
        <v>25</v>
      </c>
      <c r="D241" s="16" t="s">
        <v>5</v>
      </c>
      <c r="E241" s="16" t="s">
        <v>57</v>
      </c>
      <c r="F241" s="16" t="s">
        <v>4</v>
      </c>
      <c r="G241" s="16" t="s">
        <v>42</v>
      </c>
      <c r="H241" s="16">
        <v>3</v>
      </c>
      <c r="I241" s="16">
        <v>64</v>
      </c>
      <c r="J241" s="16" t="s">
        <v>28</v>
      </c>
      <c r="K241" s="16" t="s">
        <v>78</v>
      </c>
      <c r="L241" s="16" t="s">
        <v>11</v>
      </c>
      <c r="M241" s="16">
        <v>1</v>
      </c>
      <c r="N241" s="16" t="s">
        <v>11</v>
      </c>
      <c r="O241" s="17" t="s">
        <v>35</v>
      </c>
      <c r="U241" t="str">
        <f t="shared" si="18"/>
        <v>Racalmas Challenger CupFinalCsaba BanyikAdam Blazsovics</v>
      </c>
      <c r="Z241">
        <f t="shared" si="19"/>
        <v>1</v>
      </c>
      <c r="AA241">
        <f t="shared" si="20"/>
        <v>1</v>
      </c>
      <c r="AB241">
        <f t="shared" si="21"/>
        <v>0</v>
      </c>
      <c r="AC241">
        <f t="shared" si="22"/>
        <v>0</v>
      </c>
      <c r="AD241">
        <f t="shared" si="23"/>
        <v>0</v>
      </c>
    </row>
    <row r="242" spans="1:30" x14ac:dyDescent="0.35">
      <c r="A242" s="15">
        <v>44297</v>
      </c>
      <c r="B242" s="16" t="s">
        <v>18</v>
      </c>
      <c r="C242" s="16" t="s">
        <v>25</v>
      </c>
      <c r="D242" s="16" t="s">
        <v>5</v>
      </c>
      <c r="E242" s="16" t="s">
        <v>57</v>
      </c>
      <c r="F242" s="16" t="s">
        <v>4</v>
      </c>
      <c r="G242" s="16" t="s">
        <v>42</v>
      </c>
      <c r="H242" s="16">
        <v>3</v>
      </c>
      <c r="I242" s="16">
        <v>68</v>
      </c>
      <c r="J242" s="16" t="s">
        <v>28</v>
      </c>
      <c r="K242" s="16" t="s">
        <v>78</v>
      </c>
      <c r="L242" s="16" t="s">
        <v>12</v>
      </c>
      <c r="M242" s="16">
        <v>1</v>
      </c>
      <c r="N242" s="16" t="s">
        <v>11</v>
      </c>
      <c r="O242" s="17" t="s">
        <v>34</v>
      </c>
      <c r="U242" t="str">
        <f t="shared" si="18"/>
        <v>Racalmas Challenger CupFinalCsaba BanyikAdam Blazsovics</v>
      </c>
      <c r="Z242">
        <f t="shared" si="19"/>
        <v>0</v>
      </c>
      <c r="AA242">
        <f t="shared" si="20"/>
        <v>0</v>
      </c>
      <c r="AB242">
        <f t="shared" si="21"/>
        <v>1</v>
      </c>
      <c r="AC242">
        <f t="shared" si="22"/>
        <v>0</v>
      </c>
      <c r="AD242">
        <f t="shared" si="23"/>
        <v>0</v>
      </c>
    </row>
    <row r="243" spans="1:30" x14ac:dyDescent="0.35">
      <c r="A243" s="15">
        <v>44310</v>
      </c>
      <c r="B243" s="16" t="s">
        <v>18</v>
      </c>
      <c r="C243" s="16" t="s">
        <v>114</v>
      </c>
      <c r="D243" s="16" t="s">
        <v>5</v>
      </c>
      <c r="E243" s="16" t="s">
        <v>57</v>
      </c>
      <c r="F243" s="16" t="s">
        <v>4</v>
      </c>
      <c r="G243" s="16" t="s">
        <v>55</v>
      </c>
      <c r="H243" s="16">
        <v>1</v>
      </c>
      <c r="I243" s="16">
        <v>1</v>
      </c>
      <c r="J243" s="16" t="s">
        <v>122</v>
      </c>
      <c r="K243" s="16" t="s">
        <v>70</v>
      </c>
      <c r="L243" s="16" t="s">
        <v>11</v>
      </c>
      <c r="M243" s="16">
        <v>1</v>
      </c>
      <c r="N243" s="16" t="s">
        <v>11</v>
      </c>
      <c r="O243" s="17" t="s">
        <v>33</v>
      </c>
      <c r="U243" t="str">
        <f t="shared" si="18"/>
        <v>Budaors Challenger CupSemi FinalAdrian DuszakMartin Csereklye</v>
      </c>
      <c r="Z243">
        <f t="shared" si="19"/>
        <v>1</v>
      </c>
      <c r="AA243">
        <f t="shared" si="20"/>
        <v>1</v>
      </c>
      <c r="AB243">
        <f t="shared" si="21"/>
        <v>0</v>
      </c>
      <c r="AC243">
        <f t="shared" si="22"/>
        <v>0</v>
      </c>
      <c r="AD243">
        <f t="shared" si="23"/>
        <v>0</v>
      </c>
    </row>
    <row r="244" spans="1:30" x14ac:dyDescent="0.35">
      <c r="A244" s="15">
        <v>44310</v>
      </c>
      <c r="B244" s="16" t="s">
        <v>18</v>
      </c>
      <c r="C244" s="16" t="s">
        <v>114</v>
      </c>
      <c r="D244" s="16" t="s">
        <v>5</v>
      </c>
      <c r="E244" s="16" t="s">
        <v>57</v>
      </c>
      <c r="F244" s="16" t="s">
        <v>4</v>
      </c>
      <c r="G244" s="16" t="s">
        <v>55</v>
      </c>
      <c r="H244" s="16">
        <v>1</v>
      </c>
      <c r="I244" s="16">
        <v>2</v>
      </c>
      <c r="J244" s="16" t="s">
        <v>122</v>
      </c>
      <c r="K244" s="16" t="s">
        <v>70</v>
      </c>
      <c r="L244" s="16" t="s">
        <v>11</v>
      </c>
      <c r="M244" s="16">
        <v>2</v>
      </c>
      <c r="N244" s="16" t="s">
        <v>11</v>
      </c>
      <c r="O244" s="17" t="s">
        <v>33</v>
      </c>
      <c r="U244" t="str">
        <f t="shared" si="18"/>
        <v>Budaors Challenger CupSemi FinalAdrian DuszakMartin Csereklye</v>
      </c>
      <c r="Z244">
        <f t="shared" si="19"/>
        <v>1</v>
      </c>
      <c r="AA244">
        <f t="shared" si="20"/>
        <v>0</v>
      </c>
      <c r="AB244">
        <f t="shared" si="21"/>
        <v>0</v>
      </c>
      <c r="AC244">
        <f t="shared" si="22"/>
        <v>1</v>
      </c>
      <c r="AD244">
        <f t="shared" si="23"/>
        <v>0</v>
      </c>
    </row>
    <row r="245" spans="1:30" x14ac:dyDescent="0.35">
      <c r="A245" s="15">
        <v>44310</v>
      </c>
      <c r="B245" s="16" t="s">
        <v>18</v>
      </c>
      <c r="C245" s="16" t="s">
        <v>114</v>
      </c>
      <c r="D245" s="16" t="s">
        <v>5</v>
      </c>
      <c r="E245" s="16" t="s">
        <v>57</v>
      </c>
      <c r="F245" s="16" t="s">
        <v>4</v>
      </c>
      <c r="G245" s="16" t="s">
        <v>55</v>
      </c>
      <c r="H245" s="16">
        <v>1</v>
      </c>
      <c r="I245" s="16">
        <v>3</v>
      </c>
      <c r="J245" s="16" t="s">
        <v>122</v>
      </c>
      <c r="K245" s="16" t="s">
        <v>70</v>
      </c>
      <c r="L245" s="16" t="s">
        <v>11</v>
      </c>
      <c r="M245" s="16">
        <v>1</v>
      </c>
      <c r="N245" s="16" t="s">
        <v>12</v>
      </c>
      <c r="O245" s="17" t="s">
        <v>33</v>
      </c>
      <c r="U245" t="str">
        <f t="shared" si="18"/>
        <v>Budaors Challenger CupSemi FinalAdrian DuszakMartin Csereklye</v>
      </c>
      <c r="Z245">
        <f t="shared" si="19"/>
        <v>0</v>
      </c>
      <c r="AA245">
        <f t="shared" si="20"/>
        <v>0</v>
      </c>
      <c r="AB245">
        <f t="shared" si="21"/>
        <v>1</v>
      </c>
      <c r="AC245">
        <f t="shared" si="22"/>
        <v>0</v>
      </c>
      <c r="AD245">
        <f t="shared" si="23"/>
        <v>0</v>
      </c>
    </row>
    <row r="246" spans="1:30" x14ac:dyDescent="0.35">
      <c r="A246" s="15">
        <v>44310</v>
      </c>
      <c r="B246" s="16" t="s">
        <v>18</v>
      </c>
      <c r="C246" s="16" t="s">
        <v>114</v>
      </c>
      <c r="D246" s="16" t="s">
        <v>5</v>
      </c>
      <c r="E246" s="16" t="s">
        <v>57</v>
      </c>
      <c r="F246" s="16" t="s">
        <v>4</v>
      </c>
      <c r="G246" s="16" t="s">
        <v>55</v>
      </c>
      <c r="H246" s="16">
        <v>1</v>
      </c>
      <c r="I246" s="16">
        <v>4</v>
      </c>
      <c r="J246" s="16" t="s">
        <v>122</v>
      </c>
      <c r="K246" s="16" t="s">
        <v>70</v>
      </c>
      <c r="L246" s="16" t="s">
        <v>11</v>
      </c>
      <c r="M246" s="16">
        <v>1</v>
      </c>
      <c r="N246" s="16" t="s">
        <v>11</v>
      </c>
      <c r="O246" s="17" t="s">
        <v>34</v>
      </c>
      <c r="U246" t="str">
        <f t="shared" si="18"/>
        <v>Budaors Challenger CupSemi FinalAdrian DuszakMartin Csereklye</v>
      </c>
      <c r="Z246">
        <f t="shared" si="19"/>
        <v>1</v>
      </c>
      <c r="AA246">
        <f t="shared" si="20"/>
        <v>1</v>
      </c>
      <c r="AB246">
        <f t="shared" si="21"/>
        <v>0</v>
      </c>
      <c r="AC246">
        <f t="shared" si="22"/>
        <v>0</v>
      </c>
      <c r="AD246">
        <f t="shared" si="23"/>
        <v>0</v>
      </c>
    </row>
    <row r="247" spans="1:30" x14ac:dyDescent="0.35">
      <c r="A247" s="15">
        <v>44310</v>
      </c>
      <c r="B247" s="16" t="s">
        <v>18</v>
      </c>
      <c r="C247" s="16" t="s">
        <v>114</v>
      </c>
      <c r="D247" s="16" t="s">
        <v>5</v>
      </c>
      <c r="E247" s="16" t="s">
        <v>57</v>
      </c>
      <c r="F247" s="16" t="s">
        <v>4</v>
      </c>
      <c r="G247" s="16" t="s">
        <v>55</v>
      </c>
      <c r="H247" s="16">
        <v>1</v>
      </c>
      <c r="I247" s="16">
        <v>5</v>
      </c>
      <c r="J247" s="16" t="s">
        <v>122</v>
      </c>
      <c r="K247" s="16" t="s">
        <v>70</v>
      </c>
      <c r="L247" s="16" t="s">
        <v>12</v>
      </c>
      <c r="M247" s="16">
        <v>1</v>
      </c>
      <c r="N247" s="16" t="s">
        <v>12</v>
      </c>
      <c r="O247" s="17" t="s">
        <v>34</v>
      </c>
      <c r="U247" t="str">
        <f t="shared" si="18"/>
        <v>Budaors Challenger CupSemi FinalAdrian DuszakMartin Csereklye</v>
      </c>
      <c r="Z247">
        <f t="shared" si="19"/>
        <v>1</v>
      </c>
      <c r="AA247">
        <f t="shared" si="20"/>
        <v>1</v>
      </c>
      <c r="AB247">
        <f t="shared" si="21"/>
        <v>0</v>
      </c>
      <c r="AC247">
        <f t="shared" si="22"/>
        <v>0</v>
      </c>
      <c r="AD247">
        <f t="shared" si="23"/>
        <v>0</v>
      </c>
    </row>
    <row r="248" spans="1:30" x14ac:dyDescent="0.35">
      <c r="A248" s="15">
        <v>44310</v>
      </c>
      <c r="B248" s="16" t="s">
        <v>18</v>
      </c>
      <c r="C248" s="16" t="s">
        <v>114</v>
      </c>
      <c r="D248" s="16" t="s">
        <v>5</v>
      </c>
      <c r="E248" s="16" t="s">
        <v>57</v>
      </c>
      <c r="F248" s="16" t="s">
        <v>4</v>
      </c>
      <c r="G248" s="16" t="s">
        <v>55</v>
      </c>
      <c r="H248" s="16">
        <v>1</v>
      </c>
      <c r="I248" s="16">
        <v>6</v>
      </c>
      <c r="J248" s="16" t="s">
        <v>122</v>
      </c>
      <c r="K248" s="16" t="s">
        <v>70</v>
      </c>
      <c r="L248" s="16" t="s">
        <v>12</v>
      </c>
      <c r="M248" s="16">
        <v>2</v>
      </c>
      <c r="N248" s="16" t="s">
        <v>11</v>
      </c>
      <c r="O248" s="17" t="s">
        <v>35</v>
      </c>
      <c r="U248" t="str">
        <f t="shared" si="18"/>
        <v>Budaors Challenger CupSemi FinalAdrian DuszakMartin Csereklye</v>
      </c>
      <c r="Z248">
        <f t="shared" si="19"/>
        <v>0</v>
      </c>
      <c r="AA248">
        <f t="shared" si="20"/>
        <v>0</v>
      </c>
      <c r="AB248">
        <f t="shared" si="21"/>
        <v>0</v>
      </c>
      <c r="AC248">
        <f t="shared" si="22"/>
        <v>0</v>
      </c>
      <c r="AD248">
        <f t="shared" si="23"/>
        <v>1</v>
      </c>
    </row>
    <row r="249" spans="1:30" x14ac:dyDescent="0.35">
      <c r="A249" s="15">
        <v>44310</v>
      </c>
      <c r="B249" s="16" t="s">
        <v>18</v>
      </c>
      <c r="C249" s="16" t="s">
        <v>114</v>
      </c>
      <c r="D249" s="16" t="s">
        <v>5</v>
      </c>
      <c r="E249" s="16" t="s">
        <v>57</v>
      </c>
      <c r="F249" s="16" t="s">
        <v>4</v>
      </c>
      <c r="G249" s="16" t="s">
        <v>55</v>
      </c>
      <c r="H249" s="16">
        <v>1</v>
      </c>
      <c r="I249" s="16">
        <v>7</v>
      </c>
      <c r="J249" s="16" t="s">
        <v>122</v>
      </c>
      <c r="K249" s="16" t="s">
        <v>70</v>
      </c>
      <c r="L249" s="16" t="s">
        <v>12</v>
      </c>
      <c r="M249" s="16">
        <v>1</v>
      </c>
      <c r="N249" s="16" t="s">
        <v>12</v>
      </c>
      <c r="O249" s="17" t="s">
        <v>33</v>
      </c>
      <c r="U249" t="str">
        <f t="shared" si="18"/>
        <v>Budaors Challenger CupSemi FinalAdrian DuszakMartin Csereklye</v>
      </c>
      <c r="Z249">
        <f t="shared" si="19"/>
        <v>1</v>
      </c>
      <c r="AA249">
        <f t="shared" si="20"/>
        <v>1</v>
      </c>
      <c r="AB249">
        <f t="shared" si="21"/>
        <v>0</v>
      </c>
      <c r="AC249">
        <f t="shared" si="22"/>
        <v>0</v>
      </c>
      <c r="AD249">
        <f t="shared" si="23"/>
        <v>0</v>
      </c>
    </row>
    <row r="250" spans="1:30" x14ac:dyDescent="0.35">
      <c r="A250" s="15">
        <v>44310</v>
      </c>
      <c r="B250" s="16" t="s">
        <v>18</v>
      </c>
      <c r="C250" s="16" t="s">
        <v>114</v>
      </c>
      <c r="D250" s="16" t="s">
        <v>5</v>
      </c>
      <c r="E250" s="16" t="s">
        <v>57</v>
      </c>
      <c r="F250" s="16" t="s">
        <v>4</v>
      </c>
      <c r="G250" s="16" t="s">
        <v>55</v>
      </c>
      <c r="H250" s="16">
        <v>1</v>
      </c>
      <c r="I250" s="16">
        <v>8</v>
      </c>
      <c r="J250" s="16" t="s">
        <v>122</v>
      </c>
      <c r="K250" s="16" t="s">
        <v>70</v>
      </c>
      <c r="L250" s="16" t="s">
        <v>12</v>
      </c>
      <c r="M250" s="16">
        <v>2</v>
      </c>
      <c r="N250" s="16" t="s">
        <v>40</v>
      </c>
      <c r="O250" s="17" t="s">
        <v>40</v>
      </c>
      <c r="U250" t="str">
        <f t="shared" si="18"/>
        <v>Budaors Challenger CupSemi FinalAdrian DuszakMartin Csereklye</v>
      </c>
      <c r="Z250">
        <f t="shared" si="19"/>
        <v>0</v>
      </c>
      <c r="AA250">
        <f t="shared" si="20"/>
        <v>0</v>
      </c>
      <c r="AB250">
        <f t="shared" si="21"/>
        <v>0</v>
      </c>
      <c r="AC250">
        <f t="shared" si="22"/>
        <v>0</v>
      </c>
      <c r="AD250">
        <f t="shared" si="23"/>
        <v>0</v>
      </c>
    </row>
    <row r="251" spans="1:30" x14ac:dyDescent="0.35">
      <c r="A251" s="15">
        <v>44310</v>
      </c>
      <c r="B251" s="16" t="s">
        <v>18</v>
      </c>
      <c r="C251" s="16" t="s">
        <v>114</v>
      </c>
      <c r="D251" s="16" t="s">
        <v>5</v>
      </c>
      <c r="E251" s="16" t="s">
        <v>57</v>
      </c>
      <c r="F251" s="16" t="s">
        <v>4</v>
      </c>
      <c r="G251" s="16" t="s">
        <v>55</v>
      </c>
      <c r="H251" s="16">
        <v>1</v>
      </c>
      <c r="I251" s="16">
        <v>9</v>
      </c>
      <c r="J251" s="16" t="s">
        <v>122</v>
      </c>
      <c r="K251" s="16" t="s">
        <v>70</v>
      </c>
      <c r="L251" s="16" t="s">
        <v>12</v>
      </c>
      <c r="M251" s="16">
        <v>2</v>
      </c>
      <c r="N251" s="16" t="s">
        <v>12</v>
      </c>
      <c r="O251" s="17" t="s">
        <v>33</v>
      </c>
      <c r="U251" t="str">
        <f t="shared" si="18"/>
        <v>Budaors Challenger CupSemi FinalAdrian DuszakMartin Csereklye</v>
      </c>
      <c r="Z251">
        <f t="shared" si="19"/>
        <v>1</v>
      </c>
      <c r="AA251">
        <f t="shared" si="20"/>
        <v>0</v>
      </c>
      <c r="AB251">
        <f t="shared" si="21"/>
        <v>0</v>
      </c>
      <c r="AC251">
        <f t="shared" si="22"/>
        <v>1</v>
      </c>
      <c r="AD251">
        <f t="shared" si="23"/>
        <v>0</v>
      </c>
    </row>
    <row r="252" spans="1:30" x14ac:dyDescent="0.35">
      <c r="A252" s="15">
        <v>44310</v>
      </c>
      <c r="B252" s="16" t="s">
        <v>18</v>
      </c>
      <c r="C252" s="16" t="s">
        <v>114</v>
      </c>
      <c r="D252" s="16" t="s">
        <v>5</v>
      </c>
      <c r="E252" s="16" t="s">
        <v>57</v>
      </c>
      <c r="F252" s="16" t="s">
        <v>4</v>
      </c>
      <c r="G252" s="16" t="s">
        <v>55</v>
      </c>
      <c r="H252" s="16">
        <v>1</v>
      </c>
      <c r="I252" s="16">
        <v>10</v>
      </c>
      <c r="J252" s="16" t="s">
        <v>122</v>
      </c>
      <c r="K252" s="16" t="s">
        <v>70</v>
      </c>
      <c r="L252" s="16" t="s">
        <v>11</v>
      </c>
      <c r="M252" s="16" t="s">
        <v>39</v>
      </c>
      <c r="N252" s="16" t="s">
        <v>12</v>
      </c>
      <c r="O252" s="17" t="s">
        <v>33</v>
      </c>
      <c r="U252" t="str">
        <f t="shared" si="18"/>
        <v>Budaors Challenger CupSemi FinalAdrian DuszakMartin Csereklye</v>
      </c>
      <c r="Z252">
        <f t="shared" si="19"/>
        <v>0</v>
      </c>
      <c r="AA252">
        <f t="shared" si="20"/>
        <v>0</v>
      </c>
      <c r="AB252">
        <f t="shared" si="21"/>
        <v>0</v>
      </c>
      <c r="AC252">
        <f t="shared" si="22"/>
        <v>0</v>
      </c>
      <c r="AD252">
        <f t="shared" si="23"/>
        <v>0</v>
      </c>
    </row>
    <row r="253" spans="1:30" x14ac:dyDescent="0.35">
      <c r="A253" s="15">
        <v>44310</v>
      </c>
      <c r="B253" s="16" t="s">
        <v>18</v>
      </c>
      <c r="C253" s="16" t="s">
        <v>114</v>
      </c>
      <c r="D253" s="16" t="s">
        <v>5</v>
      </c>
      <c r="E253" s="16" t="s">
        <v>57</v>
      </c>
      <c r="F253" s="16" t="s">
        <v>4</v>
      </c>
      <c r="G253" s="16" t="s">
        <v>55</v>
      </c>
      <c r="H253" s="16">
        <v>1</v>
      </c>
      <c r="I253" s="16">
        <v>11</v>
      </c>
      <c r="J253" s="16" t="s">
        <v>122</v>
      </c>
      <c r="K253" s="16" t="s">
        <v>70</v>
      </c>
      <c r="L253" s="16" t="s">
        <v>11</v>
      </c>
      <c r="M253" s="16" t="s">
        <v>39</v>
      </c>
      <c r="N253" s="16" t="s">
        <v>12</v>
      </c>
      <c r="O253" s="17" t="s">
        <v>33</v>
      </c>
      <c r="U253" t="str">
        <f t="shared" si="18"/>
        <v>Budaors Challenger CupSemi FinalAdrian DuszakMartin Csereklye</v>
      </c>
      <c r="Z253">
        <f t="shared" si="19"/>
        <v>0</v>
      </c>
      <c r="AA253">
        <f t="shared" si="20"/>
        <v>0</v>
      </c>
      <c r="AB253">
        <f t="shared" si="21"/>
        <v>0</v>
      </c>
      <c r="AC253">
        <f t="shared" si="22"/>
        <v>0</v>
      </c>
      <c r="AD253">
        <f t="shared" si="23"/>
        <v>0</v>
      </c>
    </row>
    <row r="254" spans="1:30" x14ac:dyDescent="0.35">
      <c r="A254" s="15">
        <v>44310</v>
      </c>
      <c r="B254" s="16" t="s">
        <v>18</v>
      </c>
      <c r="C254" s="16" t="s">
        <v>114</v>
      </c>
      <c r="D254" s="16" t="s">
        <v>5</v>
      </c>
      <c r="E254" s="16" t="s">
        <v>57</v>
      </c>
      <c r="F254" s="16" t="s">
        <v>4</v>
      </c>
      <c r="G254" s="16" t="s">
        <v>55</v>
      </c>
      <c r="H254" s="16">
        <v>1</v>
      </c>
      <c r="I254" s="16">
        <v>12</v>
      </c>
      <c r="J254" s="16" t="s">
        <v>122</v>
      </c>
      <c r="K254" s="16" t="s">
        <v>70</v>
      </c>
      <c r="L254" s="16" t="s">
        <v>11</v>
      </c>
      <c r="M254" s="16" t="s">
        <v>39</v>
      </c>
      <c r="N254" s="16" t="s">
        <v>12</v>
      </c>
      <c r="O254" s="17" t="s">
        <v>33</v>
      </c>
      <c r="U254" t="str">
        <f t="shared" si="18"/>
        <v>Budaors Challenger CupSemi FinalAdrian DuszakMartin Csereklye</v>
      </c>
      <c r="Z254">
        <f t="shared" si="19"/>
        <v>0</v>
      </c>
      <c r="AA254">
        <f t="shared" si="20"/>
        <v>0</v>
      </c>
      <c r="AB254">
        <f t="shared" si="21"/>
        <v>0</v>
      </c>
      <c r="AC254">
        <f t="shared" si="22"/>
        <v>0</v>
      </c>
      <c r="AD254">
        <f t="shared" si="23"/>
        <v>0</v>
      </c>
    </row>
    <row r="255" spans="1:30" x14ac:dyDescent="0.35">
      <c r="A255" s="15">
        <v>44310</v>
      </c>
      <c r="B255" s="16" t="s">
        <v>18</v>
      </c>
      <c r="C255" s="16" t="s">
        <v>114</v>
      </c>
      <c r="D255" s="16" t="s">
        <v>5</v>
      </c>
      <c r="E255" s="16" t="s">
        <v>57</v>
      </c>
      <c r="F255" s="16" t="s">
        <v>4</v>
      </c>
      <c r="G255" s="16" t="s">
        <v>55</v>
      </c>
      <c r="H255" s="16">
        <v>1</v>
      </c>
      <c r="I255" s="16">
        <v>13</v>
      </c>
      <c r="J255" s="16" t="s">
        <v>122</v>
      </c>
      <c r="K255" s="16" t="s">
        <v>70</v>
      </c>
      <c r="L255" s="16" t="s">
        <v>11</v>
      </c>
      <c r="M255" s="16">
        <v>1</v>
      </c>
      <c r="N255" s="16" t="s">
        <v>12</v>
      </c>
      <c r="O255" s="17" t="s">
        <v>33</v>
      </c>
      <c r="U255" t="str">
        <f t="shared" si="18"/>
        <v>Budaors Challenger CupSemi FinalAdrian DuszakMartin Csereklye</v>
      </c>
      <c r="Z255">
        <f t="shared" si="19"/>
        <v>0</v>
      </c>
      <c r="AA255">
        <f t="shared" si="20"/>
        <v>0</v>
      </c>
      <c r="AB255">
        <f t="shared" si="21"/>
        <v>1</v>
      </c>
      <c r="AC255">
        <f t="shared" si="22"/>
        <v>0</v>
      </c>
      <c r="AD255">
        <f t="shared" si="23"/>
        <v>0</v>
      </c>
    </row>
    <row r="256" spans="1:30" x14ac:dyDescent="0.35">
      <c r="A256" s="15">
        <v>44310</v>
      </c>
      <c r="B256" s="16" t="s">
        <v>18</v>
      </c>
      <c r="C256" s="16" t="s">
        <v>114</v>
      </c>
      <c r="D256" s="16" t="s">
        <v>5</v>
      </c>
      <c r="E256" s="16" t="s">
        <v>57</v>
      </c>
      <c r="F256" s="16" t="s">
        <v>4</v>
      </c>
      <c r="G256" s="16" t="s">
        <v>55</v>
      </c>
      <c r="H256" s="16">
        <v>1</v>
      </c>
      <c r="I256" s="16">
        <v>14</v>
      </c>
      <c r="J256" s="16" t="s">
        <v>122</v>
      </c>
      <c r="K256" s="16" t="s">
        <v>70</v>
      </c>
      <c r="L256" s="16" t="s">
        <v>12</v>
      </c>
      <c r="M256" s="16">
        <v>1</v>
      </c>
      <c r="N256" s="16" t="s">
        <v>12</v>
      </c>
      <c r="O256" s="17" t="s">
        <v>34</v>
      </c>
      <c r="U256" t="str">
        <f t="shared" si="18"/>
        <v>Budaors Challenger CupSemi FinalAdrian DuszakMartin Csereklye</v>
      </c>
      <c r="Z256">
        <f t="shared" si="19"/>
        <v>1</v>
      </c>
      <c r="AA256">
        <f t="shared" si="20"/>
        <v>1</v>
      </c>
      <c r="AB256">
        <f t="shared" si="21"/>
        <v>0</v>
      </c>
      <c r="AC256">
        <f t="shared" si="22"/>
        <v>0</v>
      </c>
      <c r="AD256">
        <f t="shared" si="23"/>
        <v>0</v>
      </c>
    </row>
    <row r="257" spans="1:30" x14ac:dyDescent="0.35">
      <c r="A257" s="15">
        <v>44310</v>
      </c>
      <c r="B257" s="16" t="s">
        <v>18</v>
      </c>
      <c r="C257" s="16" t="s">
        <v>114</v>
      </c>
      <c r="D257" s="16" t="s">
        <v>5</v>
      </c>
      <c r="E257" s="16" t="s">
        <v>57</v>
      </c>
      <c r="F257" s="16" t="s">
        <v>4</v>
      </c>
      <c r="G257" s="16" t="s">
        <v>55</v>
      </c>
      <c r="H257" s="16">
        <v>1</v>
      </c>
      <c r="I257" s="16">
        <v>15</v>
      </c>
      <c r="J257" s="16" t="s">
        <v>122</v>
      </c>
      <c r="K257" s="16" t="s">
        <v>70</v>
      </c>
      <c r="L257" s="16" t="s">
        <v>12</v>
      </c>
      <c r="M257" s="16" t="s">
        <v>39</v>
      </c>
      <c r="N257" s="16" t="s">
        <v>11</v>
      </c>
      <c r="O257" s="17" t="s">
        <v>33</v>
      </c>
      <c r="U257" t="str">
        <f t="shared" si="18"/>
        <v>Budaors Challenger CupSemi FinalAdrian DuszakMartin Csereklye</v>
      </c>
      <c r="Z257">
        <f t="shared" si="19"/>
        <v>0</v>
      </c>
      <c r="AA257">
        <f t="shared" si="20"/>
        <v>0</v>
      </c>
      <c r="AB257">
        <f t="shared" si="21"/>
        <v>0</v>
      </c>
      <c r="AC257">
        <f t="shared" si="22"/>
        <v>0</v>
      </c>
      <c r="AD257">
        <f t="shared" si="23"/>
        <v>0</v>
      </c>
    </row>
    <row r="258" spans="1:30" x14ac:dyDescent="0.35">
      <c r="A258" s="15">
        <v>44310</v>
      </c>
      <c r="B258" s="16" t="s">
        <v>18</v>
      </c>
      <c r="C258" s="16" t="s">
        <v>114</v>
      </c>
      <c r="D258" s="16" t="s">
        <v>5</v>
      </c>
      <c r="E258" s="16" t="s">
        <v>57</v>
      </c>
      <c r="F258" s="16" t="s">
        <v>4</v>
      </c>
      <c r="G258" s="16" t="s">
        <v>55</v>
      </c>
      <c r="H258" s="16">
        <v>1</v>
      </c>
      <c r="I258" s="16">
        <v>16</v>
      </c>
      <c r="J258" s="16" t="s">
        <v>122</v>
      </c>
      <c r="K258" s="16" t="s">
        <v>70</v>
      </c>
      <c r="L258" s="16" t="s">
        <v>12</v>
      </c>
      <c r="M258" s="16">
        <v>1</v>
      </c>
      <c r="N258" s="16" t="s">
        <v>11</v>
      </c>
      <c r="O258" s="17" t="s">
        <v>33</v>
      </c>
      <c r="U258" t="str">
        <f t="shared" si="18"/>
        <v>Budaors Challenger CupSemi FinalAdrian DuszakMartin Csereklye</v>
      </c>
      <c r="Z258">
        <f t="shared" si="19"/>
        <v>0</v>
      </c>
      <c r="AA258">
        <f t="shared" si="20"/>
        <v>0</v>
      </c>
      <c r="AB258">
        <f t="shared" si="21"/>
        <v>1</v>
      </c>
      <c r="AC258">
        <f t="shared" si="22"/>
        <v>0</v>
      </c>
      <c r="AD258">
        <f t="shared" si="23"/>
        <v>0</v>
      </c>
    </row>
    <row r="259" spans="1:30" x14ac:dyDescent="0.35">
      <c r="A259" s="15">
        <v>44310</v>
      </c>
      <c r="B259" s="16" t="s">
        <v>18</v>
      </c>
      <c r="C259" s="16" t="s">
        <v>114</v>
      </c>
      <c r="D259" s="16" t="s">
        <v>5</v>
      </c>
      <c r="E259" s="16" t="s">
        <v>57</v>
      </c>
      <c r="F259" s="16" t="s">
        <v>4</v>
      </c>
      <c r="G259" s="16" t="s">
        <v>55</v>
      </c>
      <c r="H259" s="16">
        <v>1</v>
      </c>
      <c r="I259" s="16">
        <v>17</v>
      </c>
      <c r="J259" s="16" t="s">
        <v>122</v>
      </c>
      <c r="K259" s="16" t="s">
        <v>70</v>
      </c>
      <c r="L259" s="16" t="s">
        <v>12</v>
      </c>
      <c r="M259" s="16">
        <v>2</v>
      </c>
      <c r="N259" s="16" t="s">
        <v>12</v>
      </c>
      <c r="O259" s="17" t="s">
        <v>34</v>
      </c>
      <c r="U259" t="str">
        <f t="shared" ref="U259:U322" si="24">CONCATENATE(C259,G259,J259,K259)</f>
        <v>Budaors Challenger CupSemi FinalAdrian DuszakMartin Csereklye</v>
      </c>
      <c r="Z259">
        <f t="shared" ref="Z259:Z322" si="25">IF(L259=N259,1,0)</f>
        <v>1</v>
      </c>
      <c r="AA259">
        <f t="shared" ref="AA259:AA322" si="26">IF(AND(M259=1,L259=N259),1,0)</f>
        <v>0</v>
      </c>
      <c r="AB259">
        <f t="shared" ref="AB259:AB322" si="27">IF(AND(M259=1,L259&lt;&gt;N259,N259&lt;&gt;"E"),1,0)</f>
        <v>0</v>
      </c>
      <c r="AC259">
        <f t="shared" ref="AC259:AC322" si="28">IF(AND(M259=2,L259=N259),1,0)</f>
        <v>1</v>
      </c>
      <c r="AD259">
        <f t="shared" ref="AD259:AD322" si="29">IF(AND(M259=2,L259&lt;&gt;N259,N259&lt;&gt;"E"),1,0)</f>
        <v>0</v>
      </c>
    </row>
    <row r="260" spans="1:30" x14ac:dyDescent="0.35">
      <c r="A260" s="15">
        <v>44310</v>
      </c>
      <c r="B260" s="16" t="s">
        <v>18</v>
      </c>
      <c r="C260" s="16" t="s">
        <v>114</v>
      </c>
      <c r="D260" s="16" t="s">
        <v>5</v>
      </c>
      <c r="E260" s="16" t="s">
        <v>57</v>
      </c>
      <c r="F260" s="16" t="s">
        <v>4</v>
      </c>
      <c r="G260" s="16" t="s">
        <v>55</v>
      </c>
      <c r="H260" s="16">
        <v>1</v>
      </c>
      <c r="I260" s="16">
        <v>18</v>
      </c>
      <c r="J260" s="16" t="s">
        <v>122</v>
      </c>
      <c r="K260" s="16" t="s">
        <v>70</v>
      </c>
      <c r="L260" s="16" t="s">
        <v>11</v>
      </c>
      <c r="M260" s="16">
        <v>1</v>
      </c>
      <c r="N260" s="16" t="s">
        <v>11</v>
      </c>
      <c r="O260" s="17" t="s">
        <v>34</v>
      </c>
      <c r="U260" t="str">
        <f t="shared" si="24"/>
        <v>Budaors Challenger CupSemi FinalAdrian DuszakMartin Csereklye</v>
      </c>
      <c r="Z260">
        <f t="shared" si="25"/>
        <v>1</v>
      </c>
      <c r="AA260">
        <f t="shared" si="26"/>
        <v>1</v>
      </c>
      <c r="AB260">
        <f t="shared" si="27"/>
        <v>0</v>
      </c>
      <c r="AC260">
        <f t="shared" si="28"/>
        <v>0</v>
      </c>
      <c r="AD260">
        <f t="shared" si="29"/>
        <v>0</v>
      </c>
    </row>
    <row r="261" spans="1:30" x14ac:dyDescent="0.35">
      <c r="A261" s="15">
        <v>44310</v>
      </c>
      <c r="B261" s="16" t="s">
        <v>18</v>
      </c>
      <c r="C261" s="16" t="s">
        <v>114</v>
      </c>
      <c r="D261" s="16" t="s">
        <v>5</v>
      </c>
      <c r="E261" s="16" t="s">
        <v>57</v>
      </c>
      <c r="F261" s="16" t="s">
        <v>4</v>
      </c>
      <c r="G261" s="16" t="s">
        <v>55</v>
      </c>
      <c r="H261" s="16">
        <v>1</v>
      </c>
      <c r="I261" s="16">
        <v>19</v>
      </c>
      <c r="J261" s="16" t="s">
        <v>122</v>
      </c>
      <c r="K261" s="16" t="s">
        <v>70</v>
      </c>
      <c r="L261" s="16" t="s">
        <v>11</v>
      </c>
      <c r="M261" s="16">
        <v>1</v>
      </c>
      <c r="N261" s="16" t="s">
        <v>11</v>
      </c>
      <c r="O261" s="17" t="s">
        <v>34</v>
      </c>
      <c r="U261" t="str">
        <f t="shared" si="24"/>
        <v>Budaors Challenger CupSemi FinalAdrian DuszakMartin Csereklye</v>
      </c>
      <c r="Z261">
        <f t="shared" si="25"/>
        <v>1</v>
      </c>
      <c r="AA261">
        <f t="shared" si="26"/>
        <v>1</v>
      </c>
      <c r="AB261">
        <f t="shared" si="27"/>
        <v>0</v>
      </c>
      <c r="AC261">
        <f t="shared" si="28"/>
        <v>0</v>
      </c>
      <c r="AD261">
        <f t="shared" si="29"/>
        <v>0</v>
      </c>
    </row>
    <row r="262" spans="1:30" x14ac:dyDescent="0.35">
      <c r="A262" s="15">
        <v>44310</v>
      </c>
      <c r="B262" s="16" t="s">
        <v>18</v>
      </c>
      <c r="C262" s="16" t="s">
        <v>114</v>
      </c>
      <c r="D262" s="16" t="s">
        <v>5</v>
      </c>
      <c r="E262" s="16" t="s">
        <v>57</v>
      </c>
      <c r="F262" s="16" t="s">
        <v>4</v>
      </c>
      <c r="G262" s="16" t="s">
        <v>55</v>
      </c>
      <c r="H262" s="16">
        <v>1</v>
      </c>
      <c r="I262" s="16">
        <v>20</v>
      </c>
      <c r="J262" s="16" t="s">
        <v>122</v>
      </c>
      <c r="K262" s="16" t="s">
        <v>70</v>
      </c>
      <c r="L262" s="16" t="s">
        <v>11</v>
      </c>
      <c r="M262" s="16" t="s">
        <v>39</v>
      </c>
      <c r="N262" s="16" t="s">
        <v>12</v>
      </c>
      <c r="O262" s="17" t="s">
        <v>33</v>
      </c>
      <c r="U262" t="str">
        <f t="shared" si="24"/>
        <v>Budaors Challenger CupSemi FinalAdrian DuszakMartin Csereklye</v>
      </c>
      <c r="Z262">
        <f t="shared" si="25"/>
        <v>0</v>
      </c>
      <c r="AA262">
        <f t="shared" si="26"/>
        <v>0</v>
      </c>
      <c r="AB262">
        <f t="shared" si="27"/>
        <v>0</v>
      </c>
      <c r="AC262">
        <f t="shared" si="28"/>
        <v>0</v>
      </c>
      <c r="AD262">
        <f t="shared" si="29"/>
        <v>0</v>
      </c>
    </row>
    <row r="263" spans="1:30" x14ac:dyDescent="0.35">
      <c r="A263" s="15">
        <v>44310</v>
      </c>
      <c r="B263" s="16" t="s">
        <v>18</v>
      </c>
      <c r="C263" s="16" t="s">
        <v>114</v>
      </c>
      <c r="D263" s="16" t="s">
        <v>5</v>
      </c>
      <c r="E263" s="16" t="s">
        <v>57</v>
      </c>
      <c r="F263" s="16" t="s">
        <v>4</v>
      </c>
      <c r="G263" s="16" t="s">
        <v>55</v>
      </c>
      <c r="H263" s="16">
        <v>2</v>
      </c>
      <c r="I263" s="16">
        <v>1</v>
      </c>
      <c r="J263" s="16" t="s">
        <v>122</v>
      </c>
      <c r="K263" s="16" t="s">
        <v>70</v>
      </c>
      <c r="L263" s="16" t="s">
        <v>12</v>
      </c>
      <c r="M263" s="16">
        <v>2</v>
      </c>
      <c r="N263" s="16" t="s">
        <v>11</v>
      </c>
      <c r="O263" s="17" t="s">
        <v>34</v>
      </c>
      <c r="U263" t="str">
        <f t="shared" si="24"/>
        <v>Budaors Challenger CupSemi FinalAdrian DuszakMartin Csereklye</v>
      </c>
      <c r="Z263">
        <f t="shared" si="25"/>
        <v>0</v>
      </c>
      <c r="AA263">
        <f t="shared" si="26"/>
        <v>0</v>
      </c>
      <c r="AB263">
        <f t="shared" si="27"/>
        <v>0</v>
      </c>
      <c r="AC263">
        <f t="shared" si="28"/>
        <v>0</v>
      </c>
      <c r="AD263">
        <f t="shared" si="29"/>
        <v>1</v>
      </c>
    </row>
    <row r="264" spans="1:30" x14ac:dyDescent="0.35">
      <c r="A264" s="15">
        <v>44310</v>
      </c>
      <c r="B264" s="16" t="s">
        <v>18</v>
      </c>
      <c r="C264" s="16" t="s">
        <v>114</v>
      </c>
      <c r="D264" s="16" t="s">
        <v>5</v>
      </c>
      <c r="E264" s="16" t="s">
        <v>57</v>
      </c>
      <c r="F264" s="16" t="s">
        <v>4</v>
      </c>
      <c r="G264" s="16" t="s">
        <v>55</v>
      </c>
      <c r="H264" s="16">
        <v>2</v>
      </c>
      <c r="I264" s="16">
        <v>2</v>
      </c>
      <c r="J264" s="16" t="s">
        <v>122</v>
      </c>
      <c r="K264" s="16" t="s">
        <v>70</v>
      </c>
      <c r="L264" s="16" t="s">
        <v>12</v>
      </c>
      <c r="M264" s="16">
        <v>2</v>
      </c>
      <c r="N264" s="16" t="s">
        <v>11</v>
      </c>
      <c r="O264" s="17" t="s">
        <v>34</v>
      </c>
      <c r="U264" t="str">
        <f t="shared" si="24"/>
        <v>Budaors Challenger CupSemi FinalAdrian DuszakMartin Csereklye</v>
      </c>
      <c r="Z264">
        <f t="shared" si="25"/>
        <v>0</v>
      </c>
      <c r="AA264">
        <f t="shared" si="26"/>
        <v>0</v>
      </c>
      <c r="AB264">
        <f t="shared" si="27"/>
        <v>0</v>
      </c>
      <c r="AC264">
        <f t="shared" si="28"/>
        <v>0</v>
      </c>
      <c r="AD264">
        <f t="shared" si="29"/>
        <v>1</v>
      </c>
    </row>
    <row r="265" spans="1:30" x14ac:dyDescent="0.35">
      <c r="A265" s="15">
        <v>44310</v>
      </c>
      <c r="B265" s="16" t="s">
        <v>18</v>
      </c>
      <c r="C265" s="16" t="s">
        <v>114</v>
      </c>
      <c r="D265" s="16" t="s">
        <v>5</v>
      </c>
      <c r="E265" s="16" t="s">
        <v>57</v>
      </c>
      <c r="F265" s="16" t="s">
        <v>4</v>
      </c>
      <c r="G265" s="16" t="s">
        <v>55</v>
      </c>
      <c r="H265" s="16">
        <v>2</v>
      </c>
      <c r="I265" s="16">
        <v>3</v>
      </c>
      <c r="J265" s="16" t="s">
        <v>122</v>
      </c>
      <c r="K265" s="16" t="s">
        <v>70</v>
      </c>
      <c r="L265" s="16" t="s">
        <v>12</v>
      </c>
      <c r="M265" s="16">
        <v>2</v>
      </c>
      <c r="N265" s="16" t="s">
        <v>11</v>
      </c>
      <c r="O265" s="17" t="s">
        <v>35</v>
      </c>
      <c r="U265" t="str">
        <f t="shared" si="24"/>
        <v>Budaors Challenger CupSemi FinalAdrian DuszakMartin Csereklye</v>
      </c>
      <c r="Z265">
        <f t="shared" si="25"/>
        <v>0</v>
      </c>
      <c r="AA265">
        <f t="shared" si="26"/>
        <v>0</v>
      </c>
      <c r="AB265">
        <f t="shared" si="27"/>
        <v>0</v>
      </c>
      <c r="AC265">
        <f t="shared" si="28"/>
        <v>0</v>
      </c>
      <c r="AD265">
        <f t="shared" si="29"/>
        <v>1</v>
      </c>
    </row>
    <row r="266" spans="1:30" x14ac:dyDescent="0.35">
      <c r="A266" s="15">
        <v>44310</v>
      </c>
      <c r="B266" s="16" t="s">
        <v>18</v>
      </c>
      <c r="C266" s="16" t="s">
        <v>114</v>
      </c>
      <c r="D266" s="16" t="s">
        <v>5</v>
      </c>
      <c r="E266" s="16" t="s">
        <v>57</v>
      </c>
      <c r="F266" s="16" t="s">
        <v>4</v>
      </c>
      <c r="G266" s="16" t="s">
        <v>55</v>
      </c>
      <c r="H266" s="16">
        <v>2</v>
      </c>
      <c r="I266" s="16">
        <v>4</v>
      </c>
      <c r="J266" s="16" t="s">
        <v>122</v>
      </c>
      <c r="K266" s="16" t="s">
        <v>70</v>
      </c>
      <c r="L266" s="16" t="s">
        <v>12</v>
      </c>
      <c r="M266" s="16">
        <v>1</v>
      </c>
      <c r="N266" s="16" t="s">
        <v>12</v>
      </c>
      <c r="O266" s="17" t="s">
        <v>35</v>
      </c>
      <c r="U266" t="str">
        <f t="shared" si="24"/>
        <v>Budaors Challenger CupSemi FinalAdrian DuszakMartin Csereklye</v>
      </c>
      <c r="Z266">
        <f t="shared" si="25"/>
        <v>1</v>
      </c>
      <c r="AA266">
        <f t="shared" si="26"/>
        <v>1</v>
      </c>
      <c r="AB266">
        <f t="shared" si="27"/>
        <v>0</v>
      </c>
      <c r="AC266">
        <f t="shared" si="28"/>
        <v>0</v>
      </c>
      <c r="AD266">
        <f t="shared" si="29"/>
        <v>0</v>
      </c>
    </row>
    <row r="267" spans="1:30" x14ac:dyDescent="0.35">
      <c r="A267" s="15">
        <v>44310</v>
      </c>
      <c r="B267" s="16" t="s">
        <v>18</v>
      </c>
      <c r="C267" s="16" t="s">
        <v>114</v>
      </c>
      <c r="D267" s="16" t="s">
        <v>5</v>
      </c>
      <c r="E267" s="16" t="s">
        <v>57</v>
      </c>
      <c r="F267" s="16" t="s">
        <v>4</v>
      </c>
      <c r="G267" s="16" t="s">
        <v>55</v>
      </c>
      <c r="H267" s="16">
        <v>2</v>
      </c>
      <c r="I267" s="16">
        <v>5</v>
      </c>
      <c r="J267" s="16" t="s">
        <v>122</v>
      </c>
      <c r="K267" s="16" t="s">
        <v>70</v>
      </c>
      <c r="L267" s="16" t="s">
        <v>11</v>
      </c>
      <c r="M267" s="16">
        <v>1</v>
      </c>
      <c r="N267" s="16" t="s">
        <v>11</v>
      </c>
      <c r="O267" s="17" t="s">
        <v>35</v>
      </c>
      <c r="U267" t="str">
        <f t="shared" si="24"/>
        <v>Budaors Challenger CupSemi FinalAdrian DuszakMartin Csereklye</v>
      </c>
      <c r="Z267">
        <f t="shared" si="25"/>
        <v>1</v>
      </c>
      <c r="AA267">
        <f t="shared" si="26"/>
        <v>1</v>
      </c>
      <c r="AB267">
        <f t="shared" si="27"/>
        <v>0</v>
      </c>
      <c r="AC267">
        <f t="shared" si="28"/>
        <v>0</v>
      </c>
      <c r="AD267">
        <f t="shared" si="29"/>
        <v>0</v>
      </c>
    </row>
    <row r="268" spans="1:30" x14ac:dyDescent="0.35">
      <c r="A268" s="15">
        <v>44310</v>
      </c>
      <c r="B268" s="16" t="s">
        <v>18</v>
      </c>
      <c r="C268" s="16" t="s">
        <v>114</v>
      </c>
      <c r="D268" s="16" t="s">
        <v>5</v>
      </c>
      <c r="E268" s="16" t="s">
        <v>57</v>
      </c>
      <c r="F268" s="16" t="s">
        <v>4</v>
      </c>
      <c r="G268" s="16" t="s">
        <v>55</v>
      </c>
      <c r="H268" s="16">
        <v>2</v>
      </c>
      <c r="I268" s="16">
        <v>6</v>
      </c>
      <c r="J268" s="16" t="s">
        <v>122</v>
      </c>
      <c r="K268" s="16" t="s">
        <v>70</v>
      </c>
      <c r="L268" s="16" t="s">
        <v>11</v>
      </c>
      <c r="M268" s="16" t="s">
        <v>39</v>
      </c>
      <c r="N268" s="16" t="s">
        <v>12</v>
      </c>
      <c r="O268" s="17" t="s">
        <v>33</v>
      </c>
      <c r="U268" t="str">
        <f t="shared" si="24"/>
        <v>Budaors Challenger CupSemi FinalAdrian DuszakMartin Csereklye</v>
      </c>
      <c r="Z268">
        <f t="shared" si="25"/>
        <v>0</v>
      </c>
      <c r="AA268">
        <f t="shared" si="26"/>
        <v>0</v>
      </c>
      <c r="AB268">
        <f t="shared" si="27"/>
        <v>0</v>
      </c>
      <c r="AC268">
        <f t="shared" si="28"/>
        <v>0</v>
      </c>
      <c r="AD268">
        <f t="shared" si="29"/>
        <v>0</v>
      </c>
    </row>
    <row r="269" spans="1:30" x14ac:dyDescent="0.35">
      <c r="A269" s="15">
        <v>44310</v>
      </c>
      <c r="B269" s="16" t="s">
        <v>18</v>
      </c>
      <c r="C269" s="16" t="s">
        <v>114</v>
      </c>
      <c r="D269" s="16" t="s">
        <v>5</v>
      </c>
      <c r="E269" s="16" t="s">
        <v>57</v>
      </c>
      <c r="F269" s="16" t="s">
        <v>4</v>
      </c>
      <c r="G269" s="16" t="s">
        <v>55</v>
      </c>
      <c r="H269" s="16">
        <v>2</v>
      </c>
      <c r="I269" s="16">
        <v>7</v>
      </c>
      <c r="J269" s="16" t="s">
        <v>122</v>
      </c>
      <c r="K269" s="16" t="s">
        <v>70</v>
      </c>
      <c r="L269" s="16" t="s">
        <v>11</v>
      </c>
      <c r="M269" s="16" t="s">
        <v>39</v>
      </c>
      <c r="N269" s="16" t="s">
        <v>12</v>
      </c>
      <c r="O269" s="17" t="s">
        <v>33</v>
      </c>
      <c r="U269" t="str">
        <f t="shared" si="24"/>
        <v>Budaors Challenger CupSemi FinalAdrian DuszakMartin Csereklye</v>
      </c>
      <c r="Z269">
        <f t="shared" si="25"/>
        <v>0</v>
      </c>
      <c r="AA269">
        <f t="shared" si="26"/>
        <v>0</v>
      </c>
      <c r="AB269">
        <f t="shared" si="27"/>
        <v>0</v>
      </c>
      <c r="AC269">
        <f t="shared" si="28"/>
        <v>0</v>
      </c>
      <c r="AD269">
        <f t="shared" si="29"/>
        <v>0</v>
      </c>
    </row>
    <row r="270" spans="1:30" x14ac:dyDescent="0.35">
      <c r="A270" s="15">
        <v>44310</v>
      </c>
      <c r="B270" s="16" t="s">
        <v>18</v>
      </c>
      <c r="C270" s="16" t="s">
        <v>114</v>
      </c>
      <c r="D270" s="16" t="s">
        <v>5</v>
      </c>
      <c r="E270" s="16" t="s">
        <v>57</v>
      </c>
      <c r="F270" s="16" t="s">
        <v>4</v>
      </c>
      <c r="G270" s="16" t="s">
        <v>55</v>
      </c>
      <c r="H270" s="16">
        <v>2</v>
      </c>
      <c r="I270" s="16">
        <v>8</v>
      </c>
      <c r="J270" s="16" t="s">
        <v>122</v>
      </c>
      <c r="K270" s="16" t="s">
        <v>70</v>
      </c>
      <c r="L270" s="16" t="s">
        <v>11</v>
      </c>
      <c r="M270" s="16">
        <v>1</v>
      </c>
      <c r="N270" s="16" t="s">
        <v>40</v>
      </c>
      <c r="O270" s="17" t="s">
        <v>40</v>
      </c>
      <c r="U270" t="str">
        <f t="shared" si="24"/>
        <v>Budaors Challenger CupSemi FinalAdrian DuszakMartin Csereklye</v>
      </c>
      <c r="Z270">
        <f t="shared" si="25"/>
        <v>0</v>
      </c>
      <c r="AA270">
        <f t="shared" si="26"/>
        <v>0</v>
      </c>
      <c r="AB270">
        <f t="shared" si="27"/>
        <v>0</v>
      </c>
      <c r="AC270">
        <f t="shared" si="28"/>
        <v>0</v>
      </c>
      <c r="AD270">
        <f t="shared" si="29"/>
        <v>0</v>
      </c>
    </row>
    <row r="271" spans="1:30" x14ac:dyDescent="0.35">
      <c r="A271" s="15">
        <v>44310</v>
      </c>
      <c r="B271" s="16" t="s">
        <v>18</v>
      </c>
      <c r="C271" s="16" t="s">
        <v>114</v>
      </c>
      <c r="D271" s="16" t="s">
        <v>5</v>
      </c>
      <c r="E271" s="16" t="s">
        <v>57</v>
      </c>
      <c r="F271" s="16" t="s">
        <v>4</v>
      </c>
      <c r="G271" s="16" t="s">
        <v>55</v>
      </c>
      <c r="H271" s="16">
        <v>2</v>
      </c>
      <c r="I271" s="16">
        <v>9</v>
      </c>
      <c r="J271" s="16" t="s">
        <v>122</v>
      </c>
      <c r="K271" s="16" t="s">
        <v>70</v>
      </c>
      <c r="L271" s="16" t="s">
        <v>11</v>
      </c>
      <c r="M271" s="16">
        <v>2</v>
      </c>
      <c r="N271" s="16" t="s">
        <v>11</v>
      </c>
      <c r="O271" s="17" t="s">
        <v>33</v>
      </c>
      <c r="U271" t="str">
        <f t="shared" si="24"/>
        <v>Budaors Challenger CupSemi FinalAdrian DuszakMartin Csereklye</v>
      </c>
      <c r="Z271">
        <f t="shared" si="25"/>
        <v>1</v>
      </c>
      <c r="AA271">
        <f t="shared" si="26"/>
        <v>0</v>
      </c>
      <c r="AB271">
        <f t="shared" si="27"/>
        <v>0</v>
      </c>
      <c r="AC271">
        <f t="shared" si="28"/>
        <v>1</v>
      </c>
      <c r="AD271">
        <f t="shared" si="29"/>
        <v>0</v>
      </c>
    </row>
    <row r="272" spans="1:30" x14ac:dyDescent="0.35">
      <c r="A272" s="15">
        <v>44310</v>
      </c>
      <c r="B272" s="16" t="s">
        <v>18</v>
      </c>
      <c r="C272" s="16" t="s">
        <v>114</v>
      </c>
      <c r="D272" s="16" t="s">
        <v>5</v>
      </c>
      <c r="E272" s="16" t="s">
        <v>57</v>
      </c>
      <c r="F272" s="16" t="s">
        <v>4</v>
      </c>
      <c r="G272" s="16" t="s">
        <v>55</v>
      </c>
      <c r="H272" s="16">
        <v>2</v>
      </c>
      <c r="I272" s="16">
        <v>10</v>
      </c>
      <c r="J272" s="16" t="s">
        <v>122</v>
      </c>
      <c r="K272" s="16" t="s">
        <v>70</v>
      </c>
      <c r="L272" s="16" t="s">
        <v>12</v>
      </c>
      <c r="M272" s="16">
        <v>2</v>
      </c>
      <c r="N272" s="16" t="s">
        <v>12</v>
      </c>
      <c r="O272" s="17" t="s">
        <v>33</v>
      </c>
      <c r="U272" t="str">
        <f t="shared" si="24"/>
        <v>Budaors Challenger CupSemi FinalAdrian DuszakMartin Csereklye</v>
      </c>
      <c r="Z272">
        <f t="shared" si="25"/>
        <v>1</v>
      </c>
      <c r="AA272">
        <f t="shared" si="26"/>
        <v>0</v>
      </c>
      <c r="AB272">
        <f t="shared" si="27"/>
        <v>0</v>
      </c>
      <c r="AC272">
        <f t="shared" si="28"/>
        <v>1</v>
      </c>
      <c r="AD272">
        <f t="shared" si="29"/>
        <v>0</v>
      </c>
    </row>
    <row r="273" spans="1:30" x14ac:dyDescent="0.35">
      <c r="A273" s="15">
        <v>44310</v>
      </c>
      <c r="B273" s="16" t="s">
        <v>18</v>
      </c>
      <c r="C273" s="16" t="s">
        <v>114</v>
      </c>
      <c r="D273" s="16" t="s">
        <v>5</v>
      </c>
      <c r="E273" s="16" t="s">
        <v>57</v>
      </c>
      <c r="F273" s="16" t="s">
        <v>4</v>
      </c>
      <c r="G273" s="16" t="s">
        <v>55</v>
      </c>
      <c r="H273" s="16">
        <v>2</v>
      </c>
      <c r="I273" s="16">
        <v>11</v>
      </c>
      <c r="J273" s="16" t="s">
        <v>122</v>
      </c>
      <c r="K273" s="16" t="s">
        <v>70</v>
      </c>
      <c r="L273" s="16" t="s">
        <v>12</v>
      </c>
      <c r="M273" s="16">
        <v>2</v>
      </c>
      <c r="N273" s="16" t="s">
        <v>40</v>
      </c>
      <c r="O273" s="17" t="s">
        <v>40</v>
      </c>
      <c r="U273" t="str">
        <f t="shared" si="24"/>
        <v>Budaors Challenger CupSemi FinalAdrian DuszakMartin Csereklye</v>
      </c>
      <c r="Z273">
        <f t="shared" si="25"/>
        <v>0</v>
      </c>
      <c r="AA273">
        <f t="shared" si="26"/>
        <v>0</v>
      </c>
      <c r="AB273">
        <f t="shared" si="27"/>
        <v>0</v>
      </c>
      <c r="AC273">
        <f t="shared" si="28"/>
        <v>0</v>
      </c>
      <c r="AD273">
        <f t="shared" si="29"/>
        <v>0</v>
      </c>
    </row>
    <row r="274" spans="1:30" x14ac:dyDescent="0.35">
      <c r="A274" s="15">
        <v>44310</v>
      </c>
      <c r="B274" s="16" t="s">
        <v>18</v>
      </c>
      <c r="C274" s="16" t="s">
        <v>114</v>
      </c>
      <c r="D274" s="16" t="s">
        <v>5</v>
      </c>
      <c r="E274" s="16" t="s">
        <v>57</v>
      </c>
      <c r="F274" s="16" t="s">
        <v>4</v>
      </c>
      <c r="G274" s="16" t="s">
        <v>55</v>
      </c>
      <c r="H274" s="16">
        <v>2</v>
      </c>
      <c r="I274" s="16">
        <v>12</v>
      </c>
      <c r="J274" s="16" t="s">
        <v>122</v>
      </c>
      <c r="K274" s="16" t="s">
        <v>70</v>
      </c>
      <c r="L274" s="16" t="s">
        <v>12</v>
      </c>
      <c r="M274" s="16">
        <v>1</v>
      </c>
      <c r="N274" s="16" t="s">
        <v>12</v>
      </c>
      <c r="O274" s="17" t="s">
        <v>34</v>
      </c>
      <c r="U274" t="str">
        <f t="shared" si="24"/>
        <v>Budaors Challenger CupSemi FinalAdrian DuszakMartin Csereklye</v>
      </c>
      <c r="Z274">
        <f t="shared" si="25"/>
        <v>1</v>
      </c>
      <c r="AA274">
        <f t="shared" si="26"/>
        <v>1</v>
      </c>
      <c r="AB274">
        <f t="shared" si="27"/>
        <v>0</v>
      </c>
      <c r="AC274">
        <f t="shared" si="28"/>
        <v>0</v>
      </c>
      <c r="AD274">
        <f t="shared" si="29"/>
        <v>0</v>
      </c>
    </row>
    <row r="275" spans="1:30" x14ac:dyDescent="0.35">
      <c r="A275" s="15">
        <v>44310</v>
      </c>
      <c r="B275" s="16" t="s">
        <v>18</v>
      </c>
      <c r="C275" s="16" t="s">
        <v>114</v>
      </c>
      <c r="D275" s="16" t="s">
        <v>5</v>
      </c>
      <c r="E275" s="16" t="s">
        <v>57</v>
      </c>
      <c r="F275" s="16" t="s">
        <v>4</v>
      </c>
      <c r="G275" s="16" t="s">
        <v>55</v>
      </c>
      <c r="H275" s="16">
        <v>2</v>
      </c>
      <c r="I275" s="16">
        <v>13</v>
      </c>
      <c r="J275" s="16" t="s">
        <v>122</v>
      </c>
      <c r="K275" s="16" t="s">
        <v>70</v>
      </c>
      <c r="L275" s="16" t="s">
        <v>12</v>
      </c>
      <c r="M275" s="16">
        <v>1</v>
      </c>
      <c r="N275" s="16" t="s">
        <v>11</v>
      </c>
      <c r="O275" s="17" t="s">
        <v>33</v>
      </c>
      <c r="U275" t="str">
        <f t="shared" si="24"/>
        <v>Budaors Challenger CupSemi FinalAdrian DuszakMartin Csereklye</v>
      </c>
      <c r="Z275">
        <f t="shared" si="25"/>
        <v>0</v>
      </c>
      <c r="AA275">
        <f t="shared" si="26"/>
        <v>0</v>
      </c>
      <c r="AB275">
        <f t="shared" si="27"/>
        <v>1</v>
      </c>
      <c r="AC275">
        <f t="shared" si="28"/>
        <v>0</v>
      </c>
      <c r="AD275">
        <f t="shared" si="29"/>
        <v>0</v>
      </c>
    </row>
    <row r="276" spans="1:30" x14ac:dyDescent="0.35">
      <c r="A276" s="15">
        <v>44310</v>
      </c>
      <c r="B276" s="16" t="s">
        <v>18</v>
      </c>
      <c r="C276" s="16" t="s">
        <v>114</v>
      </c>
      <c r="D276" s="16" t="s">
        <v>5</v>
      </c>
      <c r="E276" s="16" t="s">
        <v>57</v>
      </c>
      <c r="F276" s="16" t="s">
        <v>4</v>
      </c>
      <c r="G276" s="16" t="s">
        <v>55</v>
      </c>
      <c r="H276" s="16">
        <v>2</v>
      </c>
      <c r="I276" s="16">
        <v>14</v>
      </c>
      <c r="J276" s="16" t="s">
        <v>122</v>
      </c>
      <c r="K276" s="16" t="s">
        <v>70</v>
      </c>
      <c r="L276" s="16" t="s">
        <v>12</v>
      </c>
      <c r="M276" s="16">
        <v>2</v>
      </c>
      <c r="N276" s="16" t="s">
        <v>12</v>
      </c>
      <c r="O276" s="17" t="s">
        <v>33</v>
      </c>
      <c r="U276" t="str">
        <f t="shared" si="24"/>
        <v>Budaors Challenger CupSemi FinalAdrian DuszakMartin Csereklye</v>
      </c>
      <c r="Z276">
        <f t="shared" si="25"/>
        <v>1</v>
      </c>
      <c r="AA276">
        <f t="shared" si="26"/>
        <v>0</v>
      </c>
      <c r="AB276">
        <f t="shared" si="27"/>
        <v>0</v>
      </c>
      <c r="AC276">
        <f t="shared" si="28"/>
        <v>1</v>
      </c>
      <c r="AD276">
        <f t="shared" si="29"/>
        <v>0</v>
      </c>
    </row>
    <row r="277" spans="1:30" x14ac:dyDescent="0.35">
      <c r="A277" s="15">
        <v>44310</v>
      </c>
      <c r="B277" s="16" t="s">
        <v>18</v>
      </c>
      <c r="C277" s="16" t="s">
        <v>114</v>
      </c>
      <c r="D277" s="16" t="s">
        <v>5</v>
      </c>
      <c r="E277" s="16" t="s">
        <v>57</v>
      </c>
      <c r="F277" s="16" t="s">
        <v>4</v>
      </c>
      <c r="G277" s="16" t="s">
        <v>55</v>
      </c>
      <c r="H277" s="16">
        <v>2</v>
      </c>
      <c r="I277" s="16">
        <v>15</v>
      </c>
      <c r="J277" s="16" t="s">
        <v>122</v>
      </c>
      <c r="K277" s="16" t="s">
        <v>70</v>
      </c>
      <c r="L277" s="16" t="s">
        <v>11</v>
      </c>
      <c r="M277" s="16">
        <v>1</v>
      </c>
      <c r="N277" s="16" t="s">
        <v>11</v>
      </c>
      <c r="O277" s="17" t="s">
        <v>35</v>
      </c>
      <c r="U277" t="str">
        <f t="shared" si="24"/>
        <v>Budaors Challenger CupSemi FinalAdrian DuszakMartin Csereklye</v>
      </c>
      <c r="Z277">
        <f t="shared" si="25"/>
        <v>1</v>
      </c>
      <c r="AA277">
        <f t="shared" si="26"/>
        <v>1</v>
      </c>
      <c r="AB277">
        <f t="shared" si="27"/>
        <v>0</v>
      </c>
      <c r="AC277">
        <f t="shared" si="28"/>
        <v>0</v>
      </c>
      <c r="AD277">
        <f t="shared" si="29"/>
        <v>0</v>
      </c>
    </row>
    <row r="278" spans="1:30" x14ac:dyDescent="0.35">
      <c r="A278" s="15">
        <v>44310</v>
      </c>
      <c r="B278" s="16" t="s">
        <v>18</v>
      </c>
      <c r="C278" s="16" t="s">
        <v>114</v>
      </c>
      <c r="D278" s="16" t="s">
        <v>5</v>
      </c>
      <c r="E278" s="16" t="s">
        <v>57</v>
      </c>
      <c r="F278" s="16" t="s">
        <v>4</v>
      </c>
      <c r="G278" s="16" t="s">
        <v>55</v>
      </c>
      <c r="H278" s="16">
        <v>2</v>
      </c>
      <c r="I278" s="16">
        <v>16</v>
      </c>
      <c r="J278" s="16" t="s">
        <v>122</v>
      </c>
      <c r="K278" s="16" t="s">
        <v>70</v>
      </c>
      <c r="L278" s="16" t="s">
        <v>11</v>
      </c>
      <c r="M278" s="16">
        <v>2</v>
      </c>
      <c r="N278" s="16" t="s">
        <v>12</v>
      </c>
      <c r="O278" s="17" t="s">
        <v>35</v>
      </c>
      <c r="U278" t="str">
        <f t="shared" si="24"/>
        <v>Budaors Challenger CupSemi FinalAdrian DuszakMartin Csereklye</v>
      </c>
      <c r="Z278">
        <f t="shared" si="25"/>
        <v>0</v>
      </c>
      <c r="AA278">
        <f t="shared" si="26"/>
        <v>0</v>
      </c>
      <c r="AB278">
        <f t="shared" si="27"/>
        <v>0</v>
      </c>
      <c r="AC278">
        <f t="shared" si="28"/>
        <v>0</v>
      </c>
      <c r="AD278">
        <f t="shared" si="29"/>
        <v>1</v>
      </c>
    </row>
    <row r="279" spans="1:30" x14ac:dyDescent="0.35">
      <c r="A279" s="15">
        <v>44310</v>
      </c>
      <c r="B279" s="16" t="s">
        <v>18</v>
      </c>
      <c r="C279" s="16" t="s">
        <v>114</v>
      </c>
      <c r="D279" s="16" t="s">
        <v>5</v>
      </c>
      <c r="E279" s="16" t="s">
        <v>57</v>
      </c>
      <c r="F279" s="16" t="s">
        <v>4</v>
      </c>
      <c r="G279" s="16" t="s">
        <v>55</v>
      </c>
      <c r="H279" s="16">
        <v>2</v>
      </c>
      <c r="I279" s="16">
        <v>17</v>
      </c>
      <c r="J279" s="16" t="s">
        <v>122</v>
      </c>
      <c r="K279" s="16" t="s">
        <v>70</v>
      </c>
      <c r="L279" s="16" t="s">
        <v>11</v>
      </c>
      <c r="M279" s="16">
        <v>1</v>
      </c>
      <c r="N279" s="16" t="s">
        <v>11</v>
      </c>
      <c r="O279" s="17" t="s">
        <v>35</v>
      </c>
      <c r="U279" t="str">
        <f t="shared" si="24"/>
        <v>Budaors Challenger CupSemi FinalAdrian DuszakMartin Csereklye</v>
      </c>
      <c r="Z279">
        <f t="shared" si="25"/>
        <v>1</v>
      </c>
      <c r="AA279">
        <f t="shared" si="26"/>
        <v>1</v>
      </c>
      <c r="AB279">
        <f t="shared" si="27"/>
        <v>0</v>
      </c>
      <c r="AC279">
        <f t="shared" si="28"/>
        <v>0</v>
      </c>
      <c r="AD279">
        <f t="shared" si="29"/>
        <v>0</v>
      </c>
    </row>
    <row r="280" spans="1:30" x14ac:dyDescent="0.35">
      <c r="A280" s="15">
        <v>44310</v>
      </c>
      <c r="B280" s="16" t="s">
        <v>18</v>
      </c>
      <c r="C280" s="16" t="s">
        <v>114</v>
      </c>
      <c r="D280" s="16" t="s">
        <v>5</v>
      </c>
      <c r="E280" s="16" t="s">
        <v>57</v>
      </c>
      <c r="F280" s="16" t="s">
        <v>4</v>
      </c>
      <c r="G280" s="16" t="s">
        <v>55</v>
      </c>
      <c r="H280" s="16">
        <v>2</v>
      </c>
      <c r="I280" s="16">
        <v>18</v>
      </c>
      <c r="J280" s="16" t="s">
        <v>122</v>
      </c>
      <c r="K280" s="16" t="s">
        <v>70</v>
      </c>
      <c r="L280" s="16" t="s">
        <v>11</v>
      </c>
      <c r="M280" s="16">
        <v>2</v>
      </c>
      <c r="N280" s="16" t="s">
        <v>11</v>
      </c>
      <c r="O280" s="17" t="s">
        <v>33</v>
      </c>
      <c r="U280" t="str">
        <f t="shared" si="24"/>
        <v>Budaors Challenger CupSemi FinalAdrian DuszakMartin Csereklye</v>
      </c>
      <c r="Z280">
        <f t="shared" si="25"/>
        <v>1</v>
      </c>
      <c r="AA280">
        <f t="shared" si="26"/>
        <v>0</v>
      </c>
      <c r="AB280">
        <f t="shared" si="27"/>
        <v>0</v>
      </c>
      <c r="AC280">
        <f t="shared" si="28"/>
        <v>1</v>
      </c>
      <c r="AD280">
        <f t="shared" si="29"/>
        <v>0</v>
      </c>
    </row>
    <row r="281" spans="1:30" x14ac:dyDescent="0.35">
      <c r="A281" s="15">
        <v>44310</v>
      </c>
      <c r="B281" s="16" t="s">
        <v>18</v>
      </c>
      <c r="C281" s="16" t="s">
        <v>114</v>
      </c>
      <c r="D281" s="16" t="s">
        <v>5</v>
      </c>
      <c r="E281" s="16" t="s">
        <v>57</v>
      </c>
      <c r="F281" s="16" t="s">
        <v>4</v>
      </c>
      <c r="G281" s="16" t="s">
        <v>55</v>
      </c>
      <c r="H281" s="16">
        <v>2</v>
      </c>
      <c r="I281" s="16">
        <v>19</v>
      </c>
      <c r="J281" s="16" t="s">
        <v>122</v>
      </c>
      <c r="K281" s="16" t="s">
        <v>70</v>
      </c>
      <c r="L281" s="16" t="s">
        <v>12</v>
      </c>
      <c r="M281" s="16">
        <v>1</v>
      </c>
      <c r="N281" s="16" t="s">
        <v>12</v>
      </c>
      <c r="O281" s="17" t="s">
        <v>33</v>
      </c>
      <c r="U281" t="str">
        <f t="shared" si="24"/>
        <v>Budaors Challenger CupSemi FinalAdrian DuszakMartin Csereklye</v>
      </c>
      <c r="Z281">
        <f t="shared" si="25"/>
        <v>1</v>
      </c>
      <c r="AA281">
        <f t="shared" si="26"/>
        <v>1</v>
      </c>
      <c r="AB281">
        <f t="shared" si="27"/>
        <v>0</v>
      </c>
      <c r="AC281">
        <f t="shared" si="28"/>
        <v>0</v>
      </c>
      <c r="AD281">
        <f t="shared" si="29"/>
        <v>0</v>
      </c>
    </row>
    <row r="282" spans="1:30" x14ac:dyDescent="0.35">
      <c r="A282" s="15">
        <v>44310</v>
      </c>
      <c r="B282" s="16" t="s">
        <v>18</v>
      </c>
      <c r="C282" s="16" t="s">
        <v>114</v>
      </c>
      <c r="D282" s="16" t="s">
        <v>5</v>
      </c>
      <c r="E282" s="16" t="s">
        <v>57</v>
      </c>
      <c r="F282" s="16" t="s">
        <v>4</v>
      </c>
      <c r="G282" s="16" t="s">
        <v>55</v>
      </c>
      <c r="H282" s="16">
        <v>2</v>
      </c>
      <c r="I282" s="16">
        <v>20</v>
      </c>
      <c r="J282" s="16" t="s">
        <v>122</v>
      </c>
      <c r="K282" s="16" t="s">
        <v>70</v>
      </c>
      <c r="L282" s="16" t="s">
        <v>12</v>
      </c>
      <c r="M282" s="16">
        <v>2</v>
      </c>
      <c r="N282" s="16" t="s">
        <v>11</v>
      </c>
      <c r="O282" s="17" t="s">
        <v>33</v>
      </c>
      <c r="U282" t="str">
        <f t="shared" si="24"/>
        <v>Budaors Challenger CupSemi FinalAdrian DuszakMartin Csereklye</v>
      </c>
      <c r="Z282">
        <f t="shared" si="25"/>
        <v>0</v>
      </c>
      <c r="AA282">
        <f t="shared" si="26"/>
        <v>0</v>
      </c>
      <c r="AB282">
        <f t="shared" si="27"/>
        <v>0</v>
      </c>
      <c r="AC282">
        <f t="shared" si="28"/>
        <v>0</v>
      </c>
      <c r="AD282">
        <f t="shared" si="29"/>
        <v>1</v>
      </c>
    </row>
    <row r="283" spans="1:30" x14ac:dyDescent="0.35">
      <c r="A283" s="15">
        <v>44310</v>
      </c>
      <c r="B283" s="16" t="s">
        <v>18</v>
      </c>
      <c r="C283" s="16" t="s">
        <v>114</v>
      </c>
      <c r="D283" s="16" t="s">
        <v>5</v>
      </c>
      <c r="E283" s="16" t="s">
        <v>57</v>
      </c>
      <c r="F283" s="16" t="s">
        <v>4</v>
      </c>
      <c r="G283" s="16" t="s">
        <v>55</v>
      </c>
      <c r="H283" s="16">
        <v>2</v>
      </c>
      <c r="I283" s="16">
        <v>21</v>
      </c>
      <c r="J283" s="16" t="s">
        <v>122</v>
      </c>
      <c r="K283" s="16" t="s">
        <v>70</v>
      </c>
      <c r="L283" s="16" t="s">
        <v>12</v>
      </c>
      <c r="M283" s="16">
        <v>2</v>
      </c>
      <c r="N283" s="16" t="s">
        <v>11</v>
      </c>
      <c r="O283" s="17" t="s">
        <v>35</v>
      </c>
      <c r="U283" t="str">
        <f t="shared" si="24"/>
        <v>Budaors Challenger CupSemi FinalAdrian DuszakMartin Csereklye</v>
      </c>
      <c r="Z283">
        <f t="shared" si="25"/>
        <v>0</v>
      </c>
      <c r="AA283">
        <f t="shared" si="26"/>
        <v>0</v>
      </c>
      <c r="AB283">
        <f t="shared" si="27"/>
        <v>0</v>
      </c>
      <c r="AC283">
        <f t="shared" si="28"/>
        <v>0</v>
      </c>
      <c r="AD283">
        <f t="shared" si="29"/>
        <v>1</v>
      </c>
    </row>
    <row r="284" spans="1:30" x14ac:dyDescent="0.35">
      <c r="A284" s="15">
        <v>44310</v>
      </c>
      <c r="B284" s="16" t="s">
        <v>18</v>
      </c>
      <c r="C284" s="16" t="s">
        <v>114</v>
      </c>
      <c r="D284" s="16" t="s">
        <v>5</v>
      </c>
      <c r="E284" s="16" t="s">
        <v>57</v>
      </c>
      <c r="F284" s="16" t="s">
        <v>4</v>
      </c>
      <c r="G284" s="16" t="s">
        <v>55</v>
      </c>
      <c r="H284" s="16">
        <v>3</v>
      </c>
      <c r="I284" s="16">
        <v>1</v>
      </c>
      <c r="J284" s="16" t="s">
        <v>122</v>
      </c>
      <c r="K284" s="16" t="s">
        <v>70</v>
      </c>
      <c r="L284" s="16" t="s">
        <v>12</v>
      </c>
      <c r="M284" s="16">
        <v>2</v>
      </c>
      <c r="N284" s="16" t="s">
        <v>12</v>
      </c>
      <c r="O284" s="17" t="s">
        <v>33</v>
      </c>
      <c r="U284" t="str">
        <f t="shared" si="24"/>
        <v>Budaors Challenger CupSemi FinalAdrian DuszakMartin Csereklye</v>
      </c>
      <c r="Z284">
        <f t="shared" si="25"/>
        <v>1</v>
      </c>
      <c r="AA284">
        <f t="shared" si="26"/>
        <v>0</v>
      </c>
      <c r="AB284">
        <f t="shared" si="27"/>
        <v>0</v>
      </c>
      <c r="AC284">
        <f t="shared" si="28"/>
        <v>1</v>
      </c>
      <c r="AD284">
        <f t="shared" si="29"/>
        <v>0</v>
      </c>
    </row>
    <row r="285" spans="1:30" x14ac:dyDescent="0.35">
      <c r="A285" s="15">
        <v>44310</v>
      </c>
      <c r="B285" s="16" t="s">
        <v>18</v>
      </c>
      <c r="C285" s="16" t="s">
        <v>114</v>
      </c>
      <c r="D285" s="16" t="s">
        <v>5</v>
      </c>
      <c r="E285" s="16" t="s">
        <v>57</v>
      </c>
      <c r="F285" s="16" t="s">
        <v>4</v>
      </c>
      <c r="G285" s="16" t="s">
        <v>55</v>
      </c>
      <c r="H285" s="16">
        <v>3</v>
      </c>
      <c r="I285" s="16">
        <v>2</v>
      </c>
      <c r="J285" s="16" t="s">
        <v>122</v>
      </c>
      <c r="K285" s="16" t="s">
        <v>70</v>
      </c>
      <c r="L285" s="16" t="s">
        <v>12</v>
      </c>
      <c r="M285" s="16">
        <v>2</v>
      </c>
      <c r="N285" s="16" t="s">
        <v>12</v>
      </c>
      <c r="O285" s="17" t="s">
        <v>33</v>
      </c>
      <c r="U285" t="str">
        <f t="shared" si="24"/>
        <v>Budaors Challenger CupSemi FinalAdrian DuszakMartin Csereklye</v>
      </c>
      <c r="Z285">
        <f t="shared" si="25"/>
        <v>1</v>
      </c>
      <c r="AA285">
        <f t="shared" si="26"/>
        <v>0</v>
      </c>
      <c r="AB285">
        <f t="shared" si="27"/>
        <v>0</v>
      </c>
      <c r="AC285">
        <f t="shared" si="28"/>
        <v>1</v>
      </c>
      <c r="AD285">
        <f t="shared" si="29"/>
        <v>0</v>
      </c>
    </row>
    <row r="286" spans="1:30" x14ac:dyDescent="0.35">
      <c r="A286" s="15">
        <v>44310</v>
      </c>
      <c r="B286" s="16" t="s">
        <v>18</v>
      </c>
      <c r="C286" s="16" t="s">
        <v>114</v>
      </c>
      <c r="D286" s="16" t="s">
        <v>5</v>
      </c>
      <c r="E286" s="16" t="s">
        <v>57</v>
      </c>
      <c r="F286" s="16" t="s">
        <v>4</v>
      </c>
      <c r="G286" s="16" t="s">
        <v>55</v>
      </c>
      <c r="H286" s="16">
        <v>3</v>
      </c>
      <c r="I286" s="16">
        <v>3</v>
      </c>
      <c r="J286" s="16" t="s">
        <v>122</v>
      </c>
      <c r="K286" s="16" t="s">
        <v>70</v>
      </c>
      <c r="L286" s="16" t="s">
        <v>12</v>
      </c>
      <c r="M286" s="16">
        <v>1</v>
      </c>
      <c r="N286" s="16" t="s">
        <v>12</v>
      </c>
      <c r="O286" s="17" t="s">
        <v>34</v>
      </c>
      <c r="U286" t="str">
        <f t="shared" si="24"/>
        <v>Budaors Challenger CupSemi FinalAdrian DuszakMartin Csereklye</v>
      </c>
      <c r="Z286">
        <f t="shared" si="25"/>
        <v>1</v>
      </c>
      <c r="AA286">
        <f t="shared" si="26"/>
        <v>1</v>
      </c>
      <c r="AB286">
        <f t="shared" si="27"/>
        <v>0</v>
      </c>
      <c r="AC286">
        <f t="shared" si="28"/>
        <v>0</v>
      </c>
      <c r="AD286">
        <f t="shared" si="29"/>
        <v>0</v>
      </c>
    </row>
    <row r="287" spans="1:30" x14ac:dyDescent="0.35">
      <c r="A287" s="15">
        <v>44310</v>
      </c>
      <c r="B287" s="16" t="s">
        <v>18</v>
      </c>
      <c r="C287" s="16" t="s">
        <v>114</v>
      </c>
      <c r="D287" s="16" t="s">
        <v>5</v>
      </c>
      <c r="E287" s="16" t="s">
        <v>57</v>
      </c>
      <c r="F287" s="16" t="s">
        <v>4</v>
      </c>
      <c r="G287" s="16" t="s">
        <v>55</v>
      </c>
      <c r="H287" s="16">
        <v>3</v>
      </c>
      <c r="I287" s="16">
        <v>4</v>
      </c>
      <c r="J287" s="16" t="s">
        <v>122</v>
      </c>
      <c r="K287" s="16" t="s">
        <v>70</v>
      </c>
      <c r="L287" s="16" t="s">
        <v>12</v>
      </c>
      <c r="M287" s="16">
        <v>2</v>
      </c>
      <c r="N287" s="16" t="s">
        <v>12</v>
      </c>
      <c r="O287" s="17" t="s">
        <v>35</v>
      </c>
      <c r="U287" t="str">
        <f t="shared" si="24"/>
        <v>Budaors Challenger CupSemi FinalAdrian DuszakMartin Csereklye</v>
      </c>
      <c r="Z287">
        <f t="shared" si="25"/>
        <v>1</v>
      </c>
      <c r="AA287">
        <f t="shared" si="26"/>
        <v>0</v>
      </c>
      <c r="AB287">
        <f t="shared" si="27"/>
        <v>0</v>
      </c>
      <c r="AC287">
        <f t="shared" si="28"/>
        <v>1</v>
      </c>
      <c r="AD287">
        <f t="shared" si="29"/>
        <v>0</v>
      </c>
    </row>
    <row r="288" spans="1:30" x14ac:dyDescent="0.35">
      <c r="A288" s="15">
        <v>44310</v>
      </c>
      <c r="B288" s="16" t="s">
        <v>18</v>
      </c>
      <c r="C288" s="16" t="s">
        <v>114</v>
      </c>
      <c r="D288" s="16" t="s">
        <v>5</v>
      </c>
      <c r="E288" s="16" t="s">
        <v>57</v>
      </c>
      <c r="F288" s="16" t="s">
        <v>4</v>
      </c>
      <c r="G288" s="16" t="s">
        <v>55</v>
      </c>
      <c r="H288" s="16">
        <v>3</v>
      </c>
      <c r="I288" s="16">
        <v>5</v>
      </c>
      <c r="J288" s="16" t="s">
        <v>122</v>
      </c>
      <c r="K288" s="16" t="s">
        <v>70</v>
      </c>
      <c r="L288" s="16" t="s">
        <v>11</v>
      </c>
      <c r="M288" s="16">
        <v>1</v>
      </c>
      <c r="N288" s="16" t="s">
        <v>12</v>
      </c>
      <c r="O288" s="17" t="s">
        <v>35</v>
      </c>
      <c r="U288" t="str">
        <f t="shared" si="24"/>
        <v>Budaors Challenger CupSemi FinalAdrian DuszakMartin Csereklye</v>
      </c>
      <c r="Z288">
        <f t="shared" si="25"/>
        <v>0</v>
      </c>
      <c r="AA288">
        <f t="shared" si="26"/>
        <v>0</v>
      </c>
      <c r="AB288">
        <f t="shared" si="27"/>
        <v>1</v>
      </c>
      <c r="AC288">
        <f t="shared" si="28"/>
        <v>0</v>
      </c>
      <c r="AD288">
        <f t="shared" si="29"/>
        <v>0</v>
      </c>
    </row>
    <row r="289" spans="1:30" x14ac:dyDescent="0.35">
      <c r="A289" s="15">
        <v>44310</v>
      </c>
      <c r="B289" s="16" t="s">
        <v>18</v>
      </c>
      <c r="C289" s="16" t="s">
        <v>114</v>
      </c>
      <c r="D289" s="16" t="s">
        <v>5</v>
      </c>
      <c r="E289" s="16" t="s">
        <v>57</v>
      </c>
      <c r="F289" s="16" t="s">
        <v>4</v>
      </c>
      <c r="G289" s="16" t="s">
        <v>55</v>
      </c>
      <c r="H289" s="16">
        <v>3</v>
      </c>
      <c r="I289" s="16">
        <v>6</v>
      </c>
      <c r="J289" s="16" t="s">
        <v>122</v>
      </c>
      <c r="K289" s="16" t="s">
        <v>70</v>
      </c>
      <c r="L289" s="16" t="s">
        <v>11</v>
      </c>
      <c r="M289" s="16">
        <v>2</v>
      </c>
      <c r="N289" s="16" t="s">
        <v>12</v>
      </c>
      <c r="O289" s="17" t="s">
        <v>35</v>
      </c>
      <c r="U289" t="str">
        <f t="shared" si="24"/>
        <v>Budaors Challenger CupSemi FinalAdrian DuszakMartin Csereklye</v>
      </c>
      <c r="Z289">
        <f t="shared" si="25"/>
        <v>0</v>
      </c>
      <c r="AA289">
        <f t="shared" si="26"/>
        <v>0</v>
      </c>
      <c r="AB289">
        <f t="shared" si="27"/>
        <v>0</v>
      </c>
      <c r="AC289">
        <f t="shared" si="28"/>
        <v>0</v>
      </c>
      <c r="AD289">
        <f t="shared" si="29"/>
        <v>1</v>
      </c>
    </row>
    <row r="290" spans="1:30" x14ac:dyDescent="0.35">
      <c r="A290" s="15">
        <v>44310</v>
      </c>
      <c r="B290" s="16" t="s">
        <v>18</v>
      </c>
      <c r="C290" s="16" t="s">
        <v>114</v>
      </c>
      <c r="D290" s="16" t="s">
        <v>5</v>
      </c>
      <c r="E290" s="16" t="s">
        <v>57</v>
      </c>
      <c r="F290" s="16" t="s">
        <v>4</v>
      </c>
      <c r="G290" s="16" t="s">
        <v>55</v>
      </c>
      <c r="H290" s="16">
        <v>3</v>
      </c>
      <c r="I290" s="16">
        <v>7</v>
      </c>
      <c r="J290" s="16" t="s">
        <v>122</v>
      </c>
      <c r="K290" s="16" t="s">
        <v>70</v>
      </c>
      <c r="L290" s="16" t="s">
        <v>11</v>
      </c>
      <c r="M290" s="16" t="s">
        <v>39</v>
      </c>
      <c r="N290" s="16" t="s">
        <v>12</v>
      </c>
      <c r="O290" s="17" t="s">
        <v>33</v>
      </c>
      <c r="U290" t="str">
        <f t="shared" si="24"/>
        <v>Budaors Challenger CupSemi FinalAdrian DuszakMartin Csereklye</v>
      </c>
      <c r="Z290">
        <f t="shared" si="25"/>
        <v>0</v>
      </c>
      <c r="AA290">
        <f t="shared" si="26"/>
        <v>0</v>
      </c>
      <c r="AB290">
        <f t="shared" si="27"/>
        <v>0</v>
      </c>
      <c r="AC290">
        <f t="shared" si="28"/>
        <v>0</v>
      </c>
      <c r="AD290">
        <f t="shared" si="29"/>
        <v>0</v>
      </c>
    </row>
    <row r="291" spans="1:30" x14ac:dyDescent="0.35">
      <c r="A291" s="15">
        <v>44310</v>
      </c>
      <c r="B291" s="16" t="s">
        <v>18</v>
      </c>
      <c r="C291" s="16" t="s">
        <v>114</v>
      </c>
      <c r="D291" s="16" t="s">
        <v>5</v>
      </c>
      <c r="E291" s="16" t="s">
        <v>57</v>
      </c>
      <c r="F291" s="16" t="s">
        <v>4</v>
      </c>
      <c r="G291" s="16" t="s">
        <v>55</v>
      </c>
      <c r="H291" s="16">
        <v>3</v>
      </c>
      <c r="I291" s="16">
        <v>8</v>
      </c>
      <c r="J291" s="16" t="s">
        <v>122</v>
      </c>
      <c r="K291" s="16" t="s">
        <v>70</v>
      </c>
      <c r="L291" s="16" t="s">
        <v>11</v>
      </c>
      <c r="M291" s="16">
        <v>2</v>
      </c>
      <c r="N291" s="16" t="s">
        <v>12</v>
      </c>
      <c r="O291" s="17" t="s">
        <v>34</v>
      </c>
      <c r="U291" t="str">
        <f t="shared" si="24"/>
        <v>Budaors Challenger CupSemi FinalAdrian DuszakMartin Csereklye</v>
      </c>
      <c r="Z291">
        <f t="shared" si="25"/>
        <v>0</v>
      </c>
      <c r="AA291">
        <f t="shared" si="26"/>
        <v>0</v>
      </c>
      <c r="AB291">
        <f t="shared" si="27"/>
        <v>0</v>
      </c>
      <c r="AC291">
        <f t="shared" si="28"/>
        <v>0</v>
      </c>
      <c r="AD291">
        <f t="shared" si="29"/>
        <v>1</v>
      </c>
    </row>
    <row r="292" spans="1:30" x14ac:dyDescent="0.35">
      <c r="A292" s="15">
        <v>44310</v>
      </c>
      <c r="B292" s="16" t="s">
        <v>18</v>
      </c>
      <c r="C292" s="16" t="s">
        <v>114</v>
      </c>
      <c r="D292" s="16" t="s">
        <v>5</v>
      </c>
      <c r="E292" s="16" t="s">
        <v>57</v>
      </c>
      <c r="F292" s="16" t="s">
        <v>4</v>
      </c>
      <c r="G292" s="16" t="s">
        <v>55</v>
      </c>
      <c r="H292" s="16">
        <v>3</v>
      </c>
      <c r="I292" s="16">
        <v>9</v>
      </c>
      <c r="J292" s="16" t="s">
        <v>122</v>
      </c>
      <c r="K292" s="16" t="s">
        <v>70</v>
      </c>
      <c r="L292" s="16" t="s">
        <v>12</v>
      </c>
      <c r="M292" s="16">
        <v>2</v>
      </c>
      <c r="N292" s="16" t="s">
        <v>12</v>
      </c>
      <c r="O292" s="17" t="s">
        <v>35</v>
      </c>
      <c r="U292" t="str">
        <f t="shared" si="24"/>
        <v>Budaors Challenger CupSemi FinalAdrian DuszakMartin Csereklye</v>
      </c>
      <c r="Z292">
        <f t="shared" si="25"/>
        <v>1</v>
      </c>
      <c r="AA292">
        <f t="shared" si="26"/>
        <v>0</v>
      </c>
      <c r="AB292">
        <f t="shared" si="27"/>
        <v>0</v>
      </c>
      <c r="AC292">
        <f t="shared" si="28"/>
        <v>1</v>
      </c>
      <c r="AD292">
        <f t="shared" si="29"/>
        <v>0</v>
      </c>
    </row>
    <row r="293" spans="1:30" x14ac:dyDescent="0.35">
      <c r="A293" s="15">
        <v>44310</v>
      </c>
      <c r="B293" s="16" t="s">
        <v>18</v>
      </c>
      <c r="C293" s="16" t="s">
        <v>114</v>
      </c>
      <c r="D293" s="16" t="s">
        <v>5</v>
      </c>
      <c r="E293" s="16" t="s">
        <v>57</v>
      </c>
      <c r="F293" s="16" t="s">
        <v>4</v>
      </c>
      <c r="G293" s="16" t="s">
        <v>55</v>
      </c>
      <c r="H293" s="16">
        <v>3</v>
      </c>
      <c r="I293" s="16">
        <v>10</v>
      </c>
      <c r="J293" s="16" t="s">
        <v>122</v>
      </c>
      <c r="K293" s="16" t="s">
        <v>70</v>
      </c>
      <c r="L293" s="16" t="s">
        <v>12</v>
      </c>
      <c r="M293" s="16">
        <v>2</v>
      </c>
      <c r="N293" s="16" t="s">
        <v>12</v>
      </c>
      <c r="O293" s="17" t="s">
        <v>33</v>
      </c>
      <c r="U293" t="str">
        <f t="shared" si="24"/>
        <v>Budaors Challenger CupSemi FinalAdrian DuszakMartin Csereklye</v>
      </c>
      <c r="Z293">
        <f t="shared" si="25"/>
        <v>1</v>
      </c>
      <c r="AA293">
        <f t="shared" si="26"/>
        <v>0</v>
      </c>
      <c r="AB293">
        <f t="shared" si="27"/>
        <v>0</v>
      </c>
      <c r="AC293">
        <f t="shared" si="28"/>
        <v>1</v>
      </c>
      <c r="AD293">
        <f t="shared" si="29"/>
        <v>0</v>
      </c>
    </row>
    <row r="294" spans="1:30" x14ac:dyDescent="0.35">
      <c r="A294" s="15">
        <v>44310</v>
      </c>
      <c r="B294" s="16" t="s">
        <v>18</v>
      </c>
      <c r="C294" s="16" t="s">
        <v>114</v>
      </c>
      <c r="D294" s="16" t="s">
        <v>5</v>
      </c>
      <c r="E294" s="16" t="s">
        <v>57</v>
      </c>
      <c r="F294" s="16" t="s">
        <v>4</v>
      </c>
      <c r="G294" s="16" t="s">
        <v>55</v>
      </c>
      <c r="H294" s="16">
        <v>3</v>
      </c>
      <c r="I294" s="16">
        <v>11</v>
      </c>
      <c r="J294" s="16" t="s">
        <v>122</v>
      </c>
      <c r="K294" s="16" t="s">
        <v>70</v>
      </c>
      <c r="L294" s="16" t="s">
        <v>12</v>
      </c>
      <c r="M294" s="16">
        <v>1</v>
      </c>
      <c r="N294" s="16" t="s">
        <v>11</v>
      </c>
      <c r="O294" s="17" t="s">
        <v>34</v>
      </c>
      <c r="U294" t="str">
        <f t="shared" si="24"/>
        <v>Budaors Challenger CupSemi FinalAdrian DuszakMartin Csereklye</v>
      </c>
      <c r="Z294">
        <f t="shared" si="25"/>
        <v>0</v>
      </c>
      <c r="AA294">
        <f t="shared" si="26"/>
        <v>0</v>
      </c>
      <c r="AB294">
        <f t="shared" si="27"/>
        <v>1</v>
      </c>
      <c r="AC294">
        <f t="shared" si="28"/>
        <v>0</v>
      </c>
      <c r="AD294">
        <f t="shared" si="29"/>
        <v>0</v>
      </c>
    </row>
    <row r="295" spans="1:30" x14ac:dyDescent="0.35">
      <c r="A295" s="15">
        <v>44310</v>
      </c>
      <c r="B295" s="16" t="s">
        <v>18</v>
      </c>
      <c r="C295" s="16" t="s">
        <v>114</v>
      </c>
      <c r="D295" s="16" t="s">
        <v>5</v>
      </c>
      <c r="E295" s="16" t="s">
        <v>57</v>
      </c>
      <c r="F295" s="16" t="s">
        <v>4</v>
      </c>
      <c r="G295" s="16" t="s">
        <v>55</v>
      </c>
      <c r="H295" s="16">
        <v>3</v>
      </c>
      <c r="I295" s="16">
        <v>12</v>
      </c>
      <c r="J295" s="16" t="s">
        <v>122</v>
      </c>
      <c r="K295" s="16" t="s">
        <v>70</v>
      </c>
      <c r="L295" s="16" t="s">
        <v>12</v>
      </c>
      <c r="M295" s="16">
        <v>1</v>
      </c>
      <c r="N295" s="16" t="s">
        <v>12</v>
      </c>
      <c r="O295" s="17" t="s">
        <v>34</v>
      </c>
      <c r="U295" t="str">
        <f t="shared" si="24"/>
        <v>Budaors Challenger CupSemi FinalAdrian DuszakMartin Csereklye</v>
      </c>
      <c r="Z295">
        <f t="shared" si="25"/>
        <v>1</v>
      </c>
      <c r="AA295">
        <f t="shared" si="26"/>
        <v>1</v>
      </c>
      <c r="AB295">
        <f t="shared" si="27"/>
        <v>0</v>
      </c>
      <c r="AC295">
        <f t="shared" si="28"/>
        <v>0</v>
      </c>
      <c r="AD295">
        <f t="shared" si="29"/>
        <v>0</v>
      </c>
    </row>
    <row r="296" spans="1:30" x14ac:dyDescent="0.35">
      <c r="A296" s="15">
        <v>44310</v>
      </c>
      <c r="B296" s="16" t="s">
        <v>18</v>
      </c>
      <c r="C296" s="16" t="s">
        <v>114</v>
      </c>
      <c r="D296" s="16" t="s">
        <v>5</v>
      </c>
      <c r="E296" s="16" t="s">
        <v>57</v>
      </c>
      <c r="F296" s="16" t="s">
        <v>4</v>
      </c>
      <c r="G296" s="16" t="s">
        <v>55</v>
      </c>
      <c r="H296" s="16">
        <v>3</v>
      </c>
      <c r="I296" s="16">
        <v>13</v>
      </c>
      <c r="J296" s="16" t="s">
        <v>122</v>
      </c>
      <c r="K296" s="16" t="s">
        <v>70</v>
      </c>
      <c r="L296" s="16" t="s">
        <v>11</v>
      </c>
      <c r="M296" s="16">
        <v>1</v>
      </c>
      <c r="N296" s="16" t="s">
        <v>12</v>
      </c>
      <c r="O296" s="17" t="s">
        <v>34</v>
      </c>
      <c r="U296" t="str">
        <f t="shared" si="24"/>
        <v>Budaors Challenger CupSemi FinalAdrian DuszakMartin Csereklye</v>
      </c>
      <c r="Z296">
        <f t="shared" si="25"/>
        <v>0</v>
      </c>
      <c r="AA296">
        <f t="shared" si="26"/>
        <v>0</v>
      </c>
      <c r="AB296">
        <f t="shared" si="27"/>
        <v>1</v>
      </c>
      <c r="AC296">
        <f t="shared" si="28"/>
        <v>0</v>
      </c>
      <c r="AD296">
        <f t="shared" si="29"/>
        <v>0</v>
      </c>
    </row>
    <row r="297" spans="1:30" x14ac:dyDescent="0.35">
      <c r="A297" s="15">
        <v>44310</v>
      </c>
      <c r="B297" s="16" t="s">
        <v>18</v>
      </c>
      <c r="C297" s="16" t="s">
        <v>114</v>
      </c>
      <c r="D297" s="16" t="s">
        <v>5</v>
      </c>
      <c r="E297" s="16" t="s">
        <v>57</v>
      </c>
      <c r="F297" s="16" t="s">
        <v>4</v>
      </c>
      <c r="G297" s="16" t="s">
        <v>56</v>
      </c>
      <c r="H297" s="16">
        <v>1</v>
      </c>
      <c r="I297" s="16">
        <v>1</v>
      </c>
      <c r="J297" s="16" t="s">
        <v>28</v>
      </c>
      <c r="K297" s="16" t="s">
        <v>122</v>
      </c>
      <c r="L297" s="16" t="s">
        <v>12</v>
      </c>
      <c r="M297" s="16">
        <v>2</v>
      </c>
      <c r="N297" s="16" t="s">
        <v>11</v>
      </c>
      <c r="O297" s="17" t="s">
        <v>35</v>
      </c>
      <c r="U297" t="str">
        <f t="shared" si="24"/>
        <v>Budaors Challenger CupBronze MatchCsaba BanyikAdrian Duszak</v>
      </c>
      <c r="Z297">
        <f t="shared" si="25"/>
        <v>0</v>
      </c>
      <c r="AA297">
        <f t="shared" si="26"/>
        <v>0</v>
      </c>
      <c r="AB297">
        <f t="shared" si="27"/>
        <v>0</v>
      </c>
      <c r="AC297">
        <f t="shared" si="28"/>
        <v>0</v>
      </c>
      <c r="AD297">
        <f t="shared" si="29"/>
        <v>1</v>
      </c>
    </row>
    <row r="298" spans="1:30" x14ac:dyDescent="0.35">
      <c r="A298" s="15">
        <v>44310</v>
      </c>
      <c r="B298" s="16" t="s">
        <v>18</v>
      </c>
      <c r="C298" s="16" t="s">
        <v>114</v>
      </c>
      <c r="D298" s="16" t="s">
        <v>5</v>
      </c>
      <c r="E298" s="16" t="s">
        <v>57</v>
      </c>
      <c r="F298" s="16" t="s">
        <v>4</v>
      </c>
      <c r="G298" s="16" t="s">
        <v>56</v>
      </c>
      <c r="H298" s="16">
        <v>1</v>
      </c>
      <c r="I298" s="16">
        <v>2</v>
      </c>
      <c r="J298" s="16" t="s">
        <v>28</v>
      </c>
      <c r="K298" s="16" t="s">
        <v>122</v>
      </c>
      <c r="L298" s="16" t="s">
        <v>12</v>
      </c>
      <c r="M298" s="16">
        <v>1</v>
      </c>
      <c r="N298" s="16" t="s">
        <v>12</v>
      </c>
      <c r="O298" s="17" t="s">
        <v>34</v>
      </c>
      <c r="U298" t="str">
        <f t="shared" si="24"/>
        <v>Budaors Challenger CupBronze MatchCsaba BanyikAdrian Duszak</v>
      </c>
      <c r="Z298">
        <f t="shared" si="25"/>
        <v>1</v>
      </c>
      <c r="AA298">
        <f t="shared" si="26"/>
        <v>1</v>
      </c>
      <c r="AB298">
        <f t="shared" si="27"/>
        <v>0</v>
      </c>
      <c r="AC298">
        <f t="shared" si="28"/>
        <v>0</v>
      </c>
      <c r="AD298">
        <f t="shared" si="29"/>
        <v>0</v>
      </c>
    </row>
    <row r="299" spans="1:30" x14ac:dyDescent="0.35">
      <c r="A299" s="15">
        <v>44310</v>
      </c>
      <c r="B299" s="16" t="s">
        <v>18</v>
      </c>
      <c r="C299" s="16" t="s">
        <v>114</v>
      </c>
      <c r="D299" s="16" t="s">
        <v>5</v>
      </c>
      <c r="E299" s="16" t="s">
        <v>57</v>
      </c>
      <c r="F299" s="16" t="s">
        <v>4</v>
      </c>
      <c r="G299" s="16" t="s">
        <v>56</v>
      </c>
      <c r="H299" s="16">
        <v>1</v>
      </c>
      <c r="I299" s="16">
        <v>3</v>
      </c>
      <c r="J299" s="16" t="s">
        <v>28</v>
      </c>
      <c r="K299" s="16" t="s">
        <v>122</v>
      </c>
      <c r="L299" s="16" t="s">
        <v>12</v>
      </c>
      <c r="M299" s="16">
        <v>2</v>
      </c>
      <c r="N299" s="16" t="s">
        <v>11</v>
      </c>
      <c r="O299" s="17" t="s">
        <v>34</v>
      </c>
      <c r="U299" t="str">
        <f t="shared" si="24"/>
        <v>Budaors Challenger CupBronze MatchCsaba BanyikAdrian Duszak</v>
      </c>
      <c r="Z299">
        <f t="shared" si="25"/>
        <v>0</v>
      </c>
      <c r="AA299">
        <f t="shared" si="26"/>
        <v>0</v>
      </c>
      <c r="AB299">
        <f t="shared" si="27"/>
        <v>0</v>
      </c>
      <c r="AC299">
        <f t="shared" si="28"/>
        <v>0</v>
      </c>
      <c r="AD299">
        <f t="shared" si="29"/>
        <v>1</v>
      </c>
    </row>
    <row r="300" spans="1:30" x14ac:dyDescent="0.35">
      <c r="A300" s="15">
        <v>44310</v>
      </c>
      <c r="B300" s="16" t="s">
        <v>18</v>
      </c>
      <c r="C300" s="16" t="s">
        <v>114</v>
      </c>
      <c r="D300" s="16" t="s">
        <v>5</v>
      </c>
      <c r="E300" s="16" t="s">
        <v>57</v>
      </c>
      <c r="F300" s="16" t="s">
        <v>4</v>
      </c>
      <c r="G300" s="16" t="s">
        <v>56</v>
      </c>
      <c r="H300" s="16">
        <v>1</v>
      </c>
      <c r="I300" s="16">
        <v>4</v>
      </c>
      <c r="J300" s="16" t="s">
        <v>28</v>
      </c>
      <c r="K300" s="16" t="s">
        <v>122</v>
      </c>
      <c r="L300" s="16" t="s">
        <v>12</v>
      </c>
      <c r="M300" s="16" t="s">
        <v>39</v>
      </c>
      <c r="N300" s="16" t="s">
        <v>11</v>
      </c>
      <c r="O300" s="17" t="s">
        <v>33</v>
      </c>
      <c r="U300" t="str">
        <f t="shared" si="24"/>
        <v>Budaors Challenger CupBronze MatchCsaba BanyikAdrian Duszak</v>
      </c>
      <c r="Z300">
        <f t="shared" si="25"/>
        <v>0</v>
      </c>
      <c r="AA300">
        <f t="shared" si="26"/>
        <v>0</v>
      </c>
      <c r="AB300">
        <f t="shared" si="27"/>
        <v>0</v>
      </c>
      <c r="AC300">
        <f t="shared" si="28"/>
        <v>0</v>
      </c>
      <c r="AD300">
        <f t="shared" si="29"/>
        <v>0</v>
      </c>
    </row>
    <row r="301" spans="1:30" x14ac:dyDescent="0.35">
      <c r="A301" s="15">
        <v>44310</v>
      </c>
      <c r="B301" s="16" t="s">
        <v>18</v>
      </c>
      <c r="C301" s="16" t="s">
        <v>114</v>
      </c>
      <c r="D301" s="16" t="s">
        <v>5</v>
      </c>
      <c r="E301" s="16" t="s">
        <v>57</v>
      </c>
      <c r="F301" s="16" t="s">
        <v>4</v>
      </c>
      <c r="G301" s="16" t="s">
        <v>56</v>
      </c>
      <c r="H301" s="16">
        <v>1</v>
      </c>
      <c r="I301" s="16">
        <v>5</v>
      </c>
      <c r="J301" s="16" t="s">
        <v>28</v>
      </c>
      <c r="K301" s="16" t="s">
        <v>122</v>
      </c>
      <c r="L301" s="16" t="s">
        <v>11</v>
      </c>
      <c r="M301" s="16">
        <v>2</v>
      </c>
      <c r="N301" s="16" t="s">
        <v>40</v>
      </c>
      <c r="O301" s="17" t="s">
        <v>40</v>
      </c>
      <c r="U301" t="str">
        <f t="shared" si="24"/>
        <v>Budaors Challenger CupBronze MatchCsaba BanyikAdrian Duszak</v>
      </c>
      <c r="Z301">
        <f t="shared" si="25"/>
        <v>0</v>
      </c>
      <c r="AA301">
        <f t="shared" si="26"/>
        <v>0</v>
      </c>
      <c r="AB301">
        <f t="shared" si="27"/>
        <v>0</v>
      </c>
      <c r="AC301">
        <f t="shared" si="28"/>
        <v>0</v>
      </c>
      <c r="AD301">
        <f t="shared" si="29"/>
        <v>0</v>
      </c>
    </row>
    <row r="302" spans="1:30" x14ac:dyDescent="0.35">
      <c r="A302" s="15">
        <v>44310</v>
      </c>
      <c r="B302" s="16" t="s">
        <v>18</v>
      </c>
      <c r="C302" s="16" t="s">
        <v>114</v>
      </c>
      <c r="D302" s="16" t="s">
        <v>5</v>
      </c>
      <c r="E302" s="16" t="s">
        <v>57</v>
      </c>
      <c r="F302" s="16" t="s">
        <v>4</v>
      </c>
      <c r="G302" s="16" t="s">
        <v>56</v>
      </c>
      <c r="H302" s="16">
        <v>1</v>
      </c>
      <c r="I302" s="16">
        <v>6</v>
      </c>
      <c r="J302" s="16" t="s">
        <v>28</v>
      </c>
      <c r="K302" s="16" t="s">
        <v>122</v>
      </c>
      <c r="L302" s="16" t="s">
        <v>11</v>
      </c>
      <c r="M302" s="16">
        <v>2</v>
      </c>
      <c r="N302" s="16" t="s">
        <v>12</v>
      </c>
      <c r="O302" s="17" t="s">
        <v>35</v>
      </c>
      <c r="U302" t="str">
        <f t="shared" si="24"/>
        <v>Budaors Challenger CupBronze MatchCsaba BanyikAdrian Duszak</v>
      </c>
      <c r="Z302">
        <f t="shared" si="25"/>
        <v>0</v>
      </c>
      <c r="AA302">
        <f t="shared" si="26"/>
        <v>0</v>
      </c>
      <c r="AB302">
        <f t="shared" si="27"/>
        <v>0</v>
      </c>
      <c r="AC302">
        <f t="shared" si="28"/>
        <v>0</v>
      </c>
      <c r="AD302">
        <f t="shared" si="29"/>
        <v>1</v>
      </c>
    </row>
    <row r="303" spans="1:30" x14ac:dyDescent="0.35">
      <c r="A303" s="15">
        <v>44310</v>
      </c>
      <c r="B303" s="16" t="s">
        <v>18</v>
      </c>
      <c r="C303" s="16" t="s">
        <v>114</v>
      </c>
      <c r="D303" s="16" t="s">
        <v>5</v>
      </c>
      <c r="E303" s="16" t="s">
        <v>57</v>
      </c>
      <c r="F303" s="16" t="s">
        <v>4</v>
      </c>
      <c r="G303" s="16" t="s">
        <v>56</v>
      </c>
      <c r="H303" s="16">
        <v>1</v>
      </c>
      <c r="I303" s="16">
        <v>7</v>
      </c>
      <c r="J303" s="16" t="s">
        <v>28</v>
      </c>
      <c r="K303" s="16" t="s">
        <v>122</v>
      </c>
      <c r="L303" s="16" t="s">
        <v>11</v>
      </c>
      <c r="M303" s="16" t="s">
        <v>39</v>
      </c>
      <c r="N303" s="16" t="s">
        <v>12</v>
      </c>
      <c r="O303" s="17" t="s">
        <v>33</v>
      </c>
      <c r="U303" t="str">
        <f t="shared" si="24"/>
        <v>Budaors Challenger CupBronze MatchCsaba BanyikAdrian Duszak</v>
      </c>
      <c r="Z303">
        <f t="shared" si="25"/>
        <v>0</v>
      </c>
      <c r="AA303">
        <f t="shared" si="26"/>
        <v>0</v>
      </c>
      <c r="AB303">
        <f t="shared" si="27"/>
        <v>0</v>
      </c>
      <c r="AC303">
        <f t="shared" si="28"/>
        <v>0</v>
      </c>
      <c r="AD303">
        <f t="shared" si="29"/>
        <v>0</v>
      </c>
    </row>
    <row r="304" spans="1:30" x14ac:dyDescent="0.35">
      <c r="A304" s="15">
        <v>44310</v>
      </c>
      <c r="B304" s="16" t="s">
        <v>18</v>
      </c>
      <c r="C304" s="16" t="s">
        <v>114</v>
      </c>
      <c r="D304" s="16" t="s">
        <v>5</v>
      </c>
      <c r="E304" s="16" t="s">
        <v>57</v>
      </c>
      <c r="F304" s="16" t="s">
        <v>4</v>
      </c>
      <c r="G304" s="16" t="s">
        <v>56</v>
      </c>
      <c r="H304" s="16">
        <v>1</v>
      </c>
      <c r="I304" s="16">
        <v>8</v>
      </c>
      <c r="J304" s="16" t="s">
        <v>28</v>
      </c>
      <c r="K304" s="16" t="s">
        <v>122</v>
      </c>
      <c r="L304" s="16" t="s">
        <v>11</v>
      </c>
      <c r="M304" s="16">
        <v>2</v>
      </c>
      <c r="N304" s="16" t="s">
        <v>12</v>
      </c>
      <c r="O304" s="17" t="s">
        <v>33</v>
      </c>
      <c r="U304" t="str">
        <f t="shared" si="24"/>
        <v>Budaors Challenger CupBronze MatchCsaba BanyikAdrian Duszak</v>
      </c>
      <c r="Z304">
        <f t="shared" si="25"/>
        <v>0</v>
      </c>
      <c r="AA304">
        <f t="shared" si="26"/>
        <v>0</v>
      </c>
      <c r="AB304">
        <f t="shared" si="27"/>
        <v>0</v>
      </c>
      <c r="AC304">
        <f t="shared" si="28"/>
        <v>0</v>
      </c>
      <c r="AD304">
        <f t="shared" si="29"/>
        <v>1</v>
      </c>
    </row>
    <row r="305" spans="1:30" x14ac:dyDescent="0.35">
      <c r="A305" s="15">
        <v>44310</v>
      </c>
      <c r="B305" s="16" t="s">
        <v>18</v>
      </c>
      <c r="C305" s="16" t="s">
        <v>114</v>
      </c>
      <c r="D305" s="16" t="s">
        <v>5</v>
      </c>
      <c r="E305" s="16" t="s">
        <v>57</v>
      </c>
      <c r="F305" s="16" t="s">
        <v>4</v>
      </c>
      <c r="G305" s="16" t="s">
        <v>56</v>
      </c>
      <c r="H305" s="16">
        <v>1</v>
      </c>
      <c r="I305" s="16">
        <v>9</v>
      </c>
      <c r="J305" s="16" t="s">
        <v>28</v>
      </c>
      <c r="K305" s="16" t="s">
        <v>122</v>
      </c>
      <c r="L305" s="16" t="s">
        <v>11</v>
      </c>
      <c r="M305" s="16">
        <v>2</v>
      </c>
      <c r="N305" s="16" t="s">
        <v>12</v>
      </c>
      <c r="O305" s="17" t="s">
        <v>35</v>
      </c>
      <c r="U305" t="str">
        <f t="shared" si="24"/>
        <v>Budaors Challenger CupBronze MatchCsaba BanyikAdrian Duszak</v>
      </c>
      <c r="Z305">
        <f t="shared" si="25"/>
        <v>0</v>
      </c>
      <c r="AA305">
        <f t="shared" si="26"/>
        <v>0</v>
      </c>
      <c r="AB305">
        <f t="shared" si="27"/>
        <v>0</v>
      </c>
      <c r="AC305">
        <f t="shared" si="28"/>
        <v>0</v>
      </c>
      <c r="AD305">
        <f t="shared" si="29"/>
        <v>1</v>
      </c>
    </row>
    <row r="306" spans="1:30" x14ac:dyDescent="0.35">
      <c r="A306" s="15">
        <v>44310</v>
      </c>
      <c r="B306" s="16" t="s">
        <v>18</v>
      </c>
      <c r="C306" s="16" t="s">
        <v>114</v>
      </c>
      <c r="D306" s="16" t="s">
        <v>5</v>
      </c>
      <c r="E306" s="16" t="s">
        <v>57</v>
      </c>
      <c r="F306" s="16" t="s">
        <v>4</v>
      </c>
      <c r="G306" s="16" t="s">
        <v>56</v>
      </c>
      <c r="H306" s="16">
        <v>1</v>
      </c>
      <c r="I306" s="16">
        <v>10</v>
      </c>
      <c r="J306" s="16" t="s">
        <v>28</v>
      </c>
      <c r="K306" s="16" t="s">
        <v>122</v>
      </c>
      <c r="L306" s="16" t="s">
        <v>12</v>
      </c>
      <c r="M306" s="16">
        <v>2</v>
      </c>
      <c r="N306" s="16" t="s">
        <v>12</v>
      </c>
      <c r="O306" s="17" t="s">
        <v>34</v>
      </c>
      <c r="U306" t="str">
        <f t="shared" si="24"/>
        <v>Budaors Challenger CupBronze MatchCsaba BanyikAdrian Duszak</v>
      </c>
      <c r="Z306">
        <f t="shared" si="25"/>
        <v>1</v>
      </c>
      <c r="AA306">
        <f t="shared" si="26"/>
        <v>0</v>
      </c>
      <c r="AB306">
        <f t="shared" si="27"/>
        <v>0</v>
      </c>
      <c r="AC306">
        <f t="shared" si="28"/>
        <v>1</v>
      </c>
      <c r="AD306">
        <f t="shared" si="29"/>
        <v>0</v>
      </c>
    </row>
    <row r="307" spans="1:30" x14ac:dyDescent="0.35">
      <c r="A307" s="15">
        <v>44310</v>
      </c>
      <c r="B307" s="16" t="s">
        <v>18</v>
      </c>
      <c r="C307" s="16" t="s">
        <v>114</v>
      </c>
      <c r="D307" s="16" t="s">
        <v>5</v>
      </c>
      <c r="E307" s="16" t="s">
        <v>57</v>
      </c>
      <c r="F307" s="16" t="s">
        <v>4</v>
      </c>
      <c r="G307" s="16" t="s">
        <v>56</v>
      </c>
      <c r="H307" s="16">
        <v>1</v>
      </c>
      <c r="I307" s="16">
        <v>11</v>
      </c>
      <c r="J307" s="16" t="s">
        <v>28</v>
      </c>
      <c r="K307" s="16" t="s">
        <v>122</v>
      </c>
      <c r="L307" s="16" t="s">
        <v>12</v>
      </c>
      <c r="M307" s="16">
        <v>2</v>
      </c>
      <c r="N307" s="16" t="s">
        <v>11</v>
      </c>
      <c r="O307" s="17" t="s">
        <v>33</v>
      </c>
      <c r="U307" t="str">
        <f t="shared" si="24"/>
        <v>Budaors Challenger CupBronze MatchCsaba BanyikAdrian Duszak</v>
      </c>
      <c r="Z307">
        <f t="shared" si="25"/>
        <v>0</v>
      </c>
      <c r="AA307">
        <f t="shared" si="26"/>
        <v>0</v>
      </c>
      <c r="AB307">
        <f t="shared" si="27"/>
        <v>0</v>
      </c>
      <c r="AC307">
        <f t="shared" si="28"/>
        <v>0</v>
      </c>
      <c r="AD307">
        <f t="shared" si="29"/>
        <v>1</v>
      </c>
    </row>
    <row r="308" spans="1:30" x14ac:dyDescent="0.35">
      <c r="A308" s="15">
        <v>44310</v>
      </c>
      <c r="B308" s="16" t="s">
        <v>18</v>
      </c>
      <c r="C308" s="16" t="s">
        <v>114</v>
      </c>
      <c r="D308" s="16" t="s">
        <v>5</v>
      </c>
      <c r="E308" s="16" t="s">
        <v>57</v>
      </c>
      <c r="F308" s="16" t="s">
        <v>4</v>
      </c>
      <c r="G308" s="16" t="s">
        <v>56</v>
      </c>
      <c r="H308" s="16">
        <v>1</v>
      </c>
      <c r="I308" s="16">
        <v>12</v>
      </c>
      <c r="J308" s="16" t="s">
        <v>28</v>
      </c>
      <c r="K308" s="16" t="s">
        <v>122</v>
      </c>
      <c r="L308" s="16" t="s">
        <v>12</v>
      </c>
      <c r="M308" s="16">
        <v>1</v>
      </c>
      <c r="N308" s="16" t="s">
        <v>12</v>
      </c>
      <c r="O308" s="17" t="s">
        <v>35</v>
      </c>
      <c r="U308" t="str">
        <f t="shared" si="24"/>
        <v>Budaors Challenger CupBronze MatchCsaba BanyikAdrian Duszak</v>
      </c>
      <c r="Z308">
        <f t="shared" si="25"/>
        <v>1</v>
      </c>
      <c r="AA308">
        <f t="shared" si="26"/>
        <v>1</v>
      </c>
      <c r="AB308">
        <f t="shared" si="27"/>
        <v>0</v>
      </c>
      <c r="AC308">
        <f t="shared" si="28"/>
        <v>0</v>
      </c>
      <c r="AD308">
        <f t="shared" si="29"/>
        <v>0</v>
      </c>
    </row>
    <row r="309" spans="1:30" x14ac:dyDescent="0.35">
      <c r="A309" s="15">
        <v>44310</v>
      </c>
      <c r="B309" s="16" t="s">
        <v>18</v>
      </c>
      <c r="C309" s="16" t="s">
        <v>114</v>
      </c>
      <c r="D309" s="16" t="s">
        <v>5</v>
      </c>
      <c r="E309" s="16" t="s">
        <v>57</v>
      </c>
      <c r="F309" s="16" t="s">
        <v>4</v>
      </c>
      <c r="G309" s="16" t="s">
        <v>56</v>
      </c>
      <c r="H309" s="16">
        <v>1</v>
      </c>
      <c r="I309" s="16">
        <v>13</v>
      </c>
      <c r="J309" s="16" t="s">
        <v>28</v>
      </c>
      <c r="K309" s="16" t="s">
        <v>122</v>
      </c>
      <c r="L309" s="16" t="s">
        <v>12</v>
      </c>
      <c r="M309" s="16">
        <v>1</v>
      </c>
      <c r="N309" s="16" t="s">
        <v>12</v>
      </c>
      <c r="O309" s="17" t="s">
        <v>35</v>
      </c>
      <c r="U309" t="str">
        <f t="shared" si="24"/>
        <v>Budaors Challenger CupBronze MatchCsaba BanyikAdrian Duszak</v>
      </c>
      <c r="Z309">
        <f t="shared" si="25"/>
        <v>1</v>
      </c>
      <c r="AA309">
        <f t="shared" si="26"/>
        <v>1</v>
      </c>
      <c r="AB309">
        <f t="shared" si="27"/>
        <v>0</v>
      </c>
      <c r="AC309">
        <f t="shared" si="28"/>
        <v>0</v>
      </c>
      <c r="AD309">
        <f t="shared" si="29"/>
        <v>0</v>
      </c>
    </row>
    <row r="310" spans="1:30" x14ac:dyDescent="0.35">
      <c r="A310" s="15">
        <v>44310</v>
      </c>
      <c r="B310" s="16" t="s">
        <v>18</v>
      </c>
      <c r="C310" s="16" t="s">
        <v>114</v>
      </c>
      <c r="D310" s="16" t="s">
        <v>5</v>
      </c>
      <c r="E310" s="16" t="s">
        <v>57</v>
      </c>
      <c r="F310" s="16" t="s">
        <v>4</v>
      </c>
      <c r="G310" s="16" t="s">
        <v>56</v>
      </c>
      <c r="H310" s="16">
        <v>1</v>
      </c>
      <c r="I310" s="16">
        <v>14</v>
      </c>
      <c r="J310" s="16" t="s">
        <v>28</v>
      </c>
      <c r="K310" s="16" t="s">
        <v>122</v>
      </c>
      <c r="L310" s="16" t="s">
        <v>11</v>
      </c>
      <c r="M310" s="16">
        <v>1</v>
      </c>
      <c r="N310" s="16" t="s">
        <v>11</v>
      </c>
      <c r="O310" s="17" t="s">
        <v>34</v>
      </c>
      <c r="U310" t="str">
        <f t="shared" si="24"/>
        <v>Budaors Challenger CupBronze MatchCsaba BanyikAdrian Duszak</v>
      </c>
      <c r="Z310">
        <f t="shared" si="25"/>
        <v>1</v>
      </c>
      <c r="AA310">
        <f t="shared" si="26"/>
        <v>1</v>
      </c>
      <c r="AB310">
        <f t="shared" si="27"/>
        <v>0</v>
      </c>
      <c r="AC310">
        <f t="shared" si="28"/>
        <v>0</v>
      </c>
      <c r="AD310">
        <f t="shared" si="29"/>
        <v>0</v>
      </c>
    </row>
    <row r="311" spans="1:30" x14ac:dyDescent="0.35">
      <c r="A311" s="15">
        <v>44310</v>
      </c>
      <c r="B311" s="16" t="s">
        <v>18</v>
      </c>
      <c r="C311" s="16" t="s">
        <v>114</v>
      </c>
      <c r="D311" s="16" t="s">
        <v>5</v>
      </c>
      <c r="E311" s="16" t="s">
        <v>57</v>
      </c>
      <c r="F311" s="16" t="s">
        <v>4</v>
      </c>
      <c r="G311" s="16" t="s">
        <v>56</v>
      </c>
      <c r="H311" s="16">
        <v>1</v>
      </c>
      <c r="I311" s="16">
        <v>15</v>
      </c>
      <c r="J311" s="16" t="s">
        <v>28</v>
      </c>
      <c r="K311" s="16" t="s">
        <v>122</v>
      </c>
      <c r="L311" s="16" t="s">
        <v>11</v>
      </c>
      <c r="M311" s="16">
        <v>1</v>
      </c>
      <c r="N311" s="16" t="s">
        <v>11</v>
      </c>
      <c r="O311" s="17" t="s">
        <v>34</v>
      </c>
      <c r="U311" t="str">
        <f t="shared" si="24"/>
        <v>Budaors Challenger CupBronze MatchCsaba BanyikAdrian Duszak</v>
      </c>
      <c r="Z311">
        <f t="shared" si="25"/>
        <v>1</v>
      </c>
      <c r="AA311">
        <f t="shared" si="26"/>
        <v>1</v>
      </c>
      <c r="AB311">
        <f t="shared" si="27"/>
        <v>0</v>
      </c>
      <c r="AC311">
        <f t="shared" si="28"/>
        <v>0</v>
      </c>
      <c r="AD311">
        <f t="shared" si="29"/>
        <v>0</v>
      </c>
    </row>
    <row r="312" spans="1:30" x14ac:dyDescent="0.35">
      <c r="A312" s="15">
        <v>44310</v>
      </c>
      <c r="B312" s="16" t="s">
        <v>18</v>
      </c>
      <c r="C312" s="16" t="s">
        <v>114</v>
      </c>
      <c r="D312" s="16" t="s">
        <v>5</v>
      </c>
      <c r="E312" s="16" t="s">
        <v>57</v>
      </c>
      <c r="F312" s="16" t="s">
        <v>4</v>
      </c>
      <c r="G312" s="16" t="s">
        <v>56</v>
      </c>
      <c r="H312" s="16">
        <v>1</v>
      </c>
      <c r="I312" s="16">
        <v>16</v>
      </c>
      <c r="J312" s="16" t="s">
        <v>28</v>
      </c>
      <c r="K312" s="16" t="s">
        <v>122</v>
      </c>
      <c r="L312" s="16" t="s">
        <v>11</v>
      </c>
      <c r="M312" s="16">
        <v>2</v>
      </c>
      <c r="N312" s="16" t="s">
        <v>11</v>
      </c>
      <c r="O312" s="17" t="s">
        <v>33</v>
      </c>
      <c r="U312" t="str">
        <f t="shared" si="24"/>
        <v>Budaors Challenger CupBronze MatchCsaba BanyikAdrian Duszak</v>
      </c>
      <c r="Z312">
        <f t="shared" si="25"/>
        <v>1</v>
      </c>
      <c r="AA312">
        <f t="shared" si="26"/>
        <v>0</v>
      </c>
      <c r="AB312">
        <f t="shared" si="27"/>
        <v>0</v>
      </c>
      <c r="AC312">
        <f t="shared" si="28"/>
        <v>1</v>
      </c>
      <c r="AD312">
        <f t="shared" si="29"/>
        <v>0</v>
      </c>
    </row>
    <row r="313" spans="1:30" x14ac:dyDescent="0.35">
      <c r="A313" s="15">
        <v>44310</v>
      </c>
      <c r="B313" s="16" t="s">
        <v>18</v>
      </c>
      <c r="C313" s="16" t="s">
        <v>114</v>
      </c>
      <c r="D313" s="16" t="s">
        <v>5</v>
      </c>
      <c r="E313" s="16" t="s">
        <v>57</v>
      </c>
      <c r="F313" s="16" t="s">
        <v>4</v>
      </c>
      <c r="G313" s="16" t="s">
        <v>56</v>
      </c>
      <c r="H313" s="16">
        <v>1</v>
      </c>
      <c r="I313" s="16">
        <v>17</v>
      </c>
      <c r="J313" s="16" t="s">
        <v>28</v>
      </c>
      <c r="K313" s="16" t="s">
        <v>122</v>
      </c>
      <c r="L313" s="16" t="s">
        <v>11</v>
      </c>
      <c r="M313" s="16">
        <v>2</v>
      </c>
      <c r="N313" s="16" t="s">
        <v>11</v>
      </c>
      <c r="O313" s="17" t="s">
        <v>33</v>
      </c>
      <c r="U313" t="str">
        <f t="shared" si="24"/>
        <v>Budaors Challenger CupBronze MatchCsaba BanyikAdrian Duszak</v>
      </c>
      <c r="Z313">
        <f t="shared" si="25"/>
        <v>1</v>
      </c>
      <c r="AA313">
        <f t="shared" si="26"/>
        <v>0</v>
      </c>
      <c r="AB313">
        <f t="shared" si="27"/>
        <v>0</v>
      </c>
      <c r="AC313">
        <f t="shared" si="28"/>
        <v>1</v>
      </c>
      <c r="AD313">
        <f t="shared" si="29"/>
        <v>0</v>
      </c>
    </row>
    <row r="314" spans="1:30" x14ac:dyDescent="0.35">
      <c r="A314" s="15">
        <v>44310</v>
      </c>
      <c r="B314" s="16" t="s">
        <v>18</v>
      </c>
      <c r="C314" s="16" t="s">
        <v>114</v>
      </c>
      <c r="D314" s="16" t="s">
        <v>5</v>
      </c>
      <c r="E314" s="16" t="s">
        <v>57</v>
      </c>
      <c r="F314" s="16" t="s">
        <v>4</v>
      </c>
      <c r="G314" s="16" t="s">
        <v>56</v>
      </c>
      <c r="H314" s="16">
        <v>1</v>
      </c>
      <c r="I314" s="16">
        <v>18</v>
      </c>
      <c r="J314" s="16" t="s">
        <v>28</v>
      </c>
      <c r="K314" s="16" t="s">
        <v>122</v>
      </c>
      <c r="L314" s="16" t="s">
        <v>12</v>
      </c>
      <c r="M314" s="16">
        <v>2</v>
      </c>
      <c r="N314" s="16" t="s">
        <v>12</v>
      </c>
      <c r="O314" s="17" t="s">
        <v>33</v>
      </c>
      <c r="U314" t="str">
        <f t="shared" si="24"/>
        <v>Budaors Challenger CupBronze MatchCsaba BanyikAdrian Duszak</v>
      </c>
      <c r="Z314">
        <f t="shared" si="25"/>
        <v>1</v>
      </c>
      <c r="AA314">
        <f t="shared" si="26"/>
        <v>0</v>
      </c>
      <c r="AB314">
        <f t="shared" si="27"/>
        <v>0</v>
      </c>
      <c r="AC314">
        <f t="shared" si="28"/>
        <v>1</v>
      </c>
      <c r="AD314">
        <f t="shared" si="29"/>
        <v>0</v>
      </c>
    </row>
    <row r="315" spans="1:30" x14ac:dyDescent="0.35">
      <c r="A315" s="15">
        <v>44310</v>
      </c>
      <c r="B315" s="16" t="s">
        <v>18</v>
      </c>
      <c r="C315" s="16" t="s">
        <v>114</v>
      </c>
      <c r="D315" s="16" t="s">
        <v>5</v>
      </c>
      <c r="E315" s="16" t="s">
        <v>57</v>
      </c>
      <c r="F315" s="16" t="s">
        <v>4</v>
      </c>
      <c r="G315" s="16" t="s">
        <v>56</v>
      </c>
      <c r="H315" s="16">
        <v>1</v>
      </c>
      <c r="I315" s="16">
        <v>19</v>
      </c>
      <c r="J315" s="16" t="s">
        <v>28</v>
      </c>
      <c r="K315" s="16" t="s">
        <v>122</v>
      </c>
      <c r="L315" s="16" t="s">
        <v>12</v>
      </c>
      <c r="M315" s="16">
        <v>1</v>
      </c>
      <c r="N315" s="16" t="s">
        <v>12</v>
      </c>
      <c r="O315" s="17" t="s">
        <v>33</v>
      </c>
      <c r="U315" t="str">
        <f t="shared" si="24"/>
        <v>Budaors Challenger CupBronze MatchCsaba BanyikAdrian Duszak</v>
      </c>
      <c r="Z315">
        <f t="shared" si="25"/>
        <v>1</v>
      </c>
      <c r="AA315">
        <f t="shared" si="26"/>
        <v>1</v>
      </c>
      <c r="AB315">
        <f t="shared" si="27"/>
        <v>0</v>
      </c>
      <c r="AC315">
        <f t="shared" si="28"/>
        <v>0</v>
      </c>
      <c r="AD315">
        <f t="shared" si="29"/>
        <v>0</v>
      </c>
    </row>
    <row r="316" spans="1:30" x14ac:dyDescent="0.35">
      <c r="A316" s="15">
        <v>44310</v>
      </c>
      <c r="B316" s="16" t="s">
        <v>18</v>
      </c>
      <c r="C316" s="16" t="s">
        <v>114</v>
      </c>
      <c r="D316" s="16" t="s">
        <v>5</v>
      </c>
      <c r="E316" s="16" t="s">
        <v>57</v>
      </c>
      <c r="F316" s="16" t="s">
        <v>4</v>
      </c>
      <c r="G316" s="16" t="s">
        <v>56</v>
      </c>
      <c r="H316" s="16">
        <v>1</v>
      </c>
      <c r="I316" s="16">
        <v>20</v>
      </c>
      <c r="J316" s="16" t="s">
        <v>28</v>
      </c>
      <c r="K316" s="16" t="s">
        <v>122</v>
      </c>
      <c r="L316" s="16" t="s">
        <v>12</v>
      </c>
      <c r="M316" s="16">
        <v>1</v>
      </c>
      <c r="N316" s="16" t="s">
        <v>12</v>
      </c>
      <c r="O316" s="17" t="s">
        <v>34</v>
      </c>
      <c r="U316" t="str">
        <f t="shared" si="24"/>
        <v>Budaors Challenger CupBronze MatchCsaba BanyikAdrian Duszak</v>
      </c>
      <c r="Z316">
        <f t="shared" si="25"/>
        <v>1</v>
      </c>
      <c r="AA316">
        <f t="shared" si="26"/>
        <v>1</v>
      </c>
      <c r="AB316">
        <f t="shared" si="27"/>
        <v>0</v>
      </c>
      <c r="AC316">
        <f t="shared" si="28"/>
        <v>0</v>
      </c>
      <c r="AD316">
        <f t="shared" si="29"/>
        <v>0</v>
      </c>
    </row>
    <row r="317" spans="1:30" x14ac:dyDescent="0.35">
      <c r="A317" s="15">
        <v>44310</v>
      </c>
      <c r="B317" s="16" t="s">
        <v>18</v>
      </c>
      <c r="C317" s="16" t="s">
        <v>114</v>
      </c>
      <c r="D317" s="16" t="s">
        <v>5</v>
      </c>
      <c r="E317" s="16" t="s">
        <v>57</v>
      </c>
      <c r="F317" s="16" t="s">
        <v>4</v>
      </c>
      <c r="G317" s="16" t="s">
        <v>56</v>
      </c>
      <c r="H317" s="16">
        <v>1</v>
      </c>
      <c r="I317" s="16">
        <v>21</v>
      </c>
      <c r="J317" s="16" t="s">
        <v>28</v>
      </c>
      <c r="K317" s="16" t="s">
        <v>122</v>
      </c>
      <c r="L317" s="16" t="s">
        <v>12</v>
      </c>
      <c r="M317" s="16">
        <v>2</v>
      </c>
      <c r="N317" s="16" t="s">
        <v>11</v>
      </c>
      <c r="O317" s="17" t="s">
        <v>34</v>
      </c>
      <c r="U317" t="str">
        <f t="shared" si="24"/>
        <v>Budaors Challenger CupBronze MatchCsaba BanyikAdrian Duszak</v>
      </c>
      <c r="Z317">
        <f t="shared" si="25"/>
        <v>0</v>
      </c>
      <c r="AA317">
        <f t="shared" si="26"/>
        <v>0</v>
      </c>
      <c r="AB317">
        <f t="shared" si="27"/>
        <v>0</v>
      </c>
      <c r="AC317">
        <f t="shared" si="28"/>
        <v>0</v>
      </c>
      <c r="AD317">
        <f t="shared" si="29"/>
        <v>1</v>
      </c>
    </row>
    <row r="318" spans="1:30" x14ac:dyDescent="0.35">
      <c r="A318" s="15">
        <v>44310</v>
      </c>
      <c r="B318" s="16" t="s">
        <v>18</v>
      </c>
      <c r="C318" s="16" t="s">
        <v>114</v>
      </c>
      <c r="D318" s="16" t="s">
        <v>5</v>
      </c>
      <c r="E318" s="16" t="s">
        <v>57</v>
      </c>
      <c r="F318" s="16" t="s">
        <v>4</v>
      </c>
      <c r="G318" s="16" t="s">
        <v>56</v>
      </c>
      <c r="H318" s="16">
        <v>1</v>
      </c>
      <c r="I318" s="16">
        <v>22</v>
      </c>
      <c r="J318" s="16" t="s">
        <v>28</v>
      </c>
      <c r="K318" s="16" t="s">
        <v>122</v>
      </c>
      <c r="L318" s="16" t="s">
        <v>11</v>
      </c>
      <c r="M318" s="16">
        <v>1</v>
      </c>
      <c r="N318" s="16" t="s">
        <v>11</v>
      </c>
      <c r="O318" s="17" t="s">
        <v>33</v>
      </c>
      <c r="U318" t="str">
        <f t="shared" si="24"/>
        <v>Budaors Challenger CupBronze MatchCsaba BanyikAdrian Duszak</v>
      </c>
      <c r="Z318">
        <f t="shared" si="25"/>
        <v>1</v>
      </c>
      <c r="AA318">
        <f t="shared" si="26"/>
        <v>1</v>
      </c>
      <c r="AB318">
        <f t="shared" si="27"/>
        <v>0</v>
      </c>
      <c r="AC318">
        <f t="shared" si="28"/>
        <v>0</v>
      </c>
      <c r="AD318">
        <f t="shared" si="29"/>
        <v>0</v>
      </c>
    </row>
    <row r="319" spans="1:30" x14ac:dyDescent="0.35">
      <c r="A319" s="15">
        <v>44310</v>
      </c>
      <c r="B319" s="16" t="s">
        <v>18</v>
      </c>
      <c r="C319" s="16" t="s">
        <v>114</v>
      </c>
      <c r="D319" s="16" t="s">
        <v>5</v>
      </c>
      <c r="E319" s="16" t="s">
        <v>57</v>
      </c>
      <c r="F319" s="16" t="s">
        <v>4</v>
      </c>
      <c r="G319" s="16" t="s">
        <v>56</v>
      </c>
      <c r="H319" s="16">
        <v>1</v>
      </c>
      <c r="I319" s="16">
        <v>23</v>
      </c>
      <c r="J319" s="16" t="s">
        <v>28</v>
      </c>
      <c r="K319" s="16" t="s">
        <v>122</v>
      </c>
      <c r="L319" s="16" t="s">
        <v>11</v>
      </c>
      <c r="M319" s="16">
        <v>1</v>
      </c>
      <c r="N319" s="16" t="s">
        <v>11</v>
      </c>
      <c r="O319" s="17" t="s">
        <v>34</v>
      </c>
      <c r="U319" t="str">
        <f t="shared" si="24"/>
        <v>Budaors Challenger CupBronze MatchCsaba BanyikAdrian Duszak</v>
      </c>
      <c r="Z319">
        <f t="shared" si="25"/>
        <v>1</v>
      </c>
      <c r="AA319">
        <f t="shared" si="26"/>
        <v>1</v>
      </c>
      <c r="AB319">
        <f t="shared" si="27"/>
        <v>0</v>
      </c>
      <c r="AC319">
        <f t="shared" si="28"/>
        <v>0</v>
      </c>
      <c r="AD319">
        <f t="shared" si="29"/>
        <v>0</v>
      </c>
    </row>
    <row r="320" spans="1:30" x14ac:dyDescent="0.35">
      <c r="A320" s="15">
        <v>44310</v>
      </c>
      <c r="B320" s="16" t="s">
        <v>18</v>
      </c>
      <c r="C320" s="16" t="s">
        <v>114</v>
      </c>
      <c r="D320" s="16" t="s">
        <v>5</v>
      </c>
      <c r="E320" s="16" t="s">
        <v>57</v>
      </c>
      <c r="F320" s="16" t="s">
        <v>4</v>
      </c>
      <c r="G320" s="16" t="s">
        <v>56</v>
      </c>
      <c r="H320" s="16">
        <v>1</v>
      </c>
      <c r="I320" s="16">
        <v>24</v>
      </c>
      <c r="J320" s="16" t="s">
        <v>28</v>
      </c>
      <c r="K320" s="16" t="s">
        <v>122</v>
      </c>
      <c r="L320" s="16" t="s">
        <v>11</v>
      </c>
      <c r="M320" s="16">
        <v>2</v>
      </c>
      <c r="N320" s="16" t="s">
        <v>12</v>
      </c>
      <c r="O320" s="17" t="s">
        <v>35</v>
      </c>
      <c r="U320" t="str">
        <f t="shared" si="24"/>
        <v>Budaors Challenger CupBronze MatchCsaba BanyikAdrian Duszak</v>
      </c>
      <c r="Z320">
        <f t="shared" si="25"/>
        <v>0</v>
      </c>
      <c r="AA320">
        <f t="shared" si="26"/>
        <v>0</v>
      </c>
      <c r="AB320">
        <f t="shared" si="27"/>
        <v>0</v>
      </c>
      <c r="AC320">
        <f t="shared" si="28"/>
        <v>0</v>
      </c>
      <c r="AD320">
        <f t="shared" si="29"/>
        <v>1</v>
      </c>
    </row>
    <row r="321" spans="1:30" x14ac:dyDescent="0.35">
      <c r="A321" s="15">
        <v>44310</v>
      </c>
      <c r="B321" s="16" t="s">
        <v>18</v>
      </c>
      <c r="C321" s="16" t="s">
        <v>114</v>
      </c>
      <c r="D321" s="16" t="s">
        <v>5</v>
      </c>
      <c r="E321" s="16" t="s">
        <v>57</v>
      </c>
      <c r="F321" s="16" t="s">
        <v>4</v>
      </c>
      <c r="G321" s="16" t="s">
        <v>56</v>
      </c>
      <c r="H321" s="16">
        <v>2</v>
      </c>
      <c r="I321" s="16">
        <v>1</v>
      </c>
      <c r="J321" s="16" t="s">
        <v>28</v>
      </c>
      <c r="K321" s="16" t="s">
        <v>122</v>
      </c>
      <c r="L321" s="16" t="s">
        <v>11</v>
      </c>
      <c r="M321" s="16">
        <v>1</v>
      </c>
      <c r="N321" s="16" t="s">
        <v>11</v>
      </c>
      <c r="O321" s="17" t="s">
        <v>33</v>
      </c>
      <c r="U321" t="str">
        <f t="shared" si="24"/>
        <v>Budaors Challenger CupBronze MatchCsaba BanyikAdrian Duszak</v>
      </c>
      <c r="Z321">
        <f t="shared" si="25"/>
        <v>1</v>
      </c>
      <c r="AA321">
        <f t="shared" si="26"/>
        <v>1</v>
      </c>
      <c r="AB321">
        <f t="shared" si="27"/>
        <v>0</v>
      </c>
      <c r="AC321">
        <f t="shared" si="28"/>
        <v>0</v>
      </c>
      <c r="AD321">
        <f t="shared" si="29"/>
        <v>0</v>
      </c>
    </row>
    <row r="322" spans="1:30" x14ac:dyDescent="0.35">
      <c r="A322" s="15">
        <v>44310</v>
      </c>
      <c r="B322" s="16" t="s">
        <v>18</v>
      </c>
      <c r="C322" s="16" t="s">
        <v>114</v>
      </c>
      <c r="D322" s="16" t="s">
        <v>5</v>
      </c>
      <c r="E322" s="16" t="s">
        <v>57</v>
      </c>
      <c r="F322" s="16" t="s">
        <v>4</v>
      </c>
      <c r="G322" s="16" t="s">
        <v>56</v>
      </c>
      <c r="H322" s="16">
        <v>2</v>
      </c>
      <c r="I322" s="16">
        <v>2</v>
      </c>
      <c r="J322" s="16" t="s">
        <v>28</v>
      </c>
      <c r="K322" s="16" t="s">
        <v>122</v>
      </c>
      <c r="L322" s="16" t="s">
        <v>11</v>
      </c>
      <c r="M322" s="16">
        <v>1</v>
      </c>
      <c r="N322" s="16" t="s">
        <v>11</v>
      </c>
      <c r="O322" s="17" t="s">
        <v>34</v>
      </c>
      <c r="U322" t="str">
        <f t="shared" si="24"/>
        <v>Budaors Challenger CupBronze MatchCsaba BanyikAdrian Duszak</v>
      </c>
      <c r="Z322">
        <f t="shared" si="25"/>
        <v>1</v>
      </c>
      <c r="AA322">
        <f t="shared" si="26"/>
        <v>1</v>
      </c>
      <c r="AB322">
        <f t="shared" si="27"/>
        <v>0</v>
      </c>
      <c r="AC322">
        <f t="shared" si="28"/>
        <v>0</v>
      </c>
      <c r="AD322">
        <f t="shared" si="29"/>
        <v>0</v>
      </c>
    </row>
    <row r="323" spans="1:30" x14ac:dyDescent="0.35">
      <c r="A323" s="15">
        <v>44310</v>
      </c>
      <c r="B323" s="16" t="s">
        <v>18</v>
      </c>
      <c r="C323" s="16" t="s">
        <v>114</v>
      </c>
      <c r="D323" s="16" t="s">
        <v>5</v>
      </c>
      <c r="E323" s="16" t="s">
        <v>57</v>
      </c>
      <c r="F323" s="16" t="s">
        <v>4</v>
      </c>
      <c r="G323" s="16" t="s">
        <v>56</v>
      </c>
      <c r="H323" s="16">
        <v>2</v>
      </c>
      <c r="I323" s="16">
        <v>3</v>
      </c>
      <c r="J323" s="16" t="s">
        <v>28</v>
      </c>
      <c r="K323" s="16" t="s">
        <v>122</v>
      </c>
      <c r="L323" s="16" t="s">
        <v>11</v>
      </c>
      <c r="M323" s="16">
        <v>1</v>
      </c>
      <c r="N323" s="16" t="s">
        <v>12</v>
      </c>
      <c r="O323" s="17" t="s">
        <v>34</v>
      </c>
      <c r="U323" t="str">
        <f t="shared" ref="U323:U386" si="30">CONCATENATE(C323,G323,J323,K323)</f>
        <v>Budaors Challenger CupBronze MatchCsaba BanyikAdrian Duszak</v>
      </c>
      <c r="Z323">
        <f t="shared" ref="Z323:Z386" si="31">IF(L323=N323,1,0)</f>
        <v>0</v>
      </c>
      <c r="AA323">
        <f t="shared" ref="AA323:AA386" si="32">IF(AND(M323=1,L323=N323),1,0)</f>
        <v>0</v>
      </c>
      <c r="AB323">
        <f t="shared" ref="AB323:AB386" si="33">IF(AND(M323=1,L323&lt;&gt;N323,N323&lt;&gt;"E"),1,0)</f>
        <v>1</v>
      </c>
      <c r="AC323">
        <f t="shared" ref="AC323:AC386" si="34">IF(AND(M323=2,L323=N323),1,0)</f>
        <v>0</v>
      </c>
      <c r="AD323">
        <f t="shared" ref="AD323:AD386" si="35">IF(AND(M323=2,L323&lt;&gt;N323,N323&lt;&gt;"E"),1,0)</f>
        <v>0</v>
      </c>
    </row>
    <row r="324" spans="1:30" x14ac:dyDescent="0.35">
      <c r="A324" s="15">
        <v>44310</v>
      </c>
      <c r="B324" s="16" t="s">
        <v>18</v>
      </c>
      <c r="C324" s="16" t="s">
        <v>114</v>
      </c>
      <c r="D324" s="16" t="s">
        <v>5</v>
      </c>
      <c r="E324" s="16" t="s">
        <v>57</v>
      </c>
      <c r="F324" s="16" t="s">
        <v>4</v>
      </c>
      <c r="G324" s="16" t="s">
        <v>56</v>
      </c>
      <c r="H324" s="16">
        <v>2</v>
      </c>
      <c r="I324" s="16">
        <v>4</v>
      </c>
      <c r="J324" s="16" t="s">
        <v>28</v>
      </c>
      <c r="K324" s="16" t="s">
        <v>122</v>
      </c>
      <c r="L324" s="16" t="s">
        <v>11</v>
      </c>
      <c r="M324" s="16">
        <v>1</v>
      </c>
      <c r="N324" s="16" t="s">
        <v>11</v>
      </c>
      <c r="O324" s="17" t="s">
        <v>33</v>
      </c>
      <c r="U324" t="str">
        <f t="shared" si="30"/>
        <v>Budaors Challenger CupBronze MatchCsaba BanyikAdrian Duszak</v>
      </c>
      <c r="Z324">
        <f t="shared" si="31"/>
        <v>1</v>
      </c>
      <c r="AA324">
        <f t="shared" si="32"/>
        <v>1</v>
      </c>
      <c r="AB324">
        <f t="shared" si="33"/>
        <v>0</v>
      </c>
      <c r="AC324">
        <f t="shared" si="34"/>
        <v>0</v>
      </c>
      <c r="AD324">
        <f t="shared" si="35"/>
        <v>0</v>
      </c>
    </row>
    <row r="325" spans="1:30" x14ac:dyDescent="0.35">
      <c r="A325" s="15">
        <v>44310</v>
      </c>
      <c r="B325" s="16" t="s">
        <v>18</v>
      </c>
      <c r="C325" s="16" t="s">
        <v>114</v>
      </c>
      <c r="D325" s="16" t="s">
        <v>5</v>
      </c>
      <c r="E325" s="16" t="s">
        <v>57</v>
      </c>
      <c r="F325" s="16" t="s">
        <v>4</v>
      </c>
      <c r="G325" s="16" t="s">
        <v>56</v>
      </c>
      <c r="H325" s="16">
        <v>2</v>
      </c>
      <c r="I325" s="16">
        <v>5</v>
      </c>
      <c r="J325" s="16" t="s">
        <v>28</v>
      </c>
      <c r="K325" s="16" t="s">
        <v>122</v>
      </c>
      <c r="L325" s="16" t="s">
        <v>12</v>
      </c>
      <c r="M325" s="16">
        <v>2</v>
      </c>
      <c r="N325" s="16" t="s">
        <v>12</v>
      </c>
      <c r="O325" s="17" t="s">
        <v>33</v>
      </c>
      <c r="U325" t="str">
        <f t="shared" si="30"/>
        <v>Budaors Challenger CupBronze MatchCsaba BanyikAdrian Duszak</v>
      </c>
      <c r="Z325">
        <f t="shared" si="31"/>
        <v>1</v>
      </c>
      <c r="AA325">
        <f t="shared" si="32"/>
        <v>0</v>
      </c>
      <c r="AB325">
        <f t="shared" si="33"/>
        <v>0</v>
      </c>
      <c r="AC325">
        <f t="shared" si="34"/>
        <v>1</v>
      </c>
      <c r="AD325">
        <f t="shared" si="35"/>
        <v>0</v>
      </c>
    </row>
    <row r="326" spans="1:30" x14ac:dyDescent="0.35">
      <c r="A326" s="15">
        <v>44310</v>
      </c>
      <c r="B326" s="16" t="s">
        <v>18</v>
      </c>
      <c r="C326" s="16" t="s">
        <v>114</v>
      </c>
      <c r="D326" s="16" t="s">
        <v>5</v>
      </c>
      <c r="E326" s="16" t="s">
        <v>57</v>
      </c>
      <c r="F326" s="16" t="s">
        <v>4</v>
      </c>
      <c r="G326" s="16" t="s">
        <v>56</v>
      </c>
      <c r="H326" s="16">
        <v>2</v>
      </c>
      <c r="I326" s="16">
        <v>6</v>
      </c>
      <c r="J326" s="16" t="s">
        <v>28</v>
      </c>
      <c r="K326" s="16" t="s">
        <v>122</v>
      </c>
      <c r="L326" s="16" t="s">
        <v>12</v>
      </c>
      <c r="M326" s="16">
        <v>1</v>
      </c>
      <c r="N326" s="16" t="s">
        <v>40</v>
      </c>
      <c r="O326" s="17" t="s">
        <v>40</v>
      </c>
      <c r="U326" t="str">
        <f t="shared" si="30"/>
        <v>Budaors Challenger CupBronze MatchCsaba BanyikAdrian Duszak</v>
      </c>
      <c r="Z326">
        <f t="shared" si="31"/>
        <v>0</v>
      </c>
      <c r="AA326">
        <f t="shared" si="32"/>
        <v>0</v>
      </c>
      <c r="AB326">
        <f t="shared" si="33"/>
        <v>0</v>
      </c>
      <c r="AC326">
        <f t="shared" si="34"/>
        <v>0</v>
      </c>
      <c r="AD326">
        <f t="shared" si="35"/>
        <v>0</v>
      </c>
    </row>
    <row r="327" spans="1:30" x14ac:dyDescent="0.35">
      <c r="A327" s="15">
        <v>44310</v>
      </c>
      <c r="B327" s="16" t="s">
        <v>18</v>
      </c>
      <c r="C327" s="16" t="s">
        <v>114</v>
      </c>
      <c r="D327" s="16" t="s">
        <v>5</v>
      </c>
      <c r="E327" s="16" t="s">
        <v>57</v>
      </c>
      <c r="F327" s="16" t="s">
        <v>4</v>
      </c>
      <c r="G327" s="16" t="s">
        <v>56</v>
      </c>
      <c r="H327" s="16">
        <v>2</v>
      </c>
      <c r="I327" s="16">
        <v>7</v>
      </c>
      <c r="J327" s="16" t="s">
        <v>28</v>
      </c>
      <c r="K327" s="16" t="s">
        <v>122</v>
      </c>
      <c r="L327" s="16" t="s">
        <v>12</v>
      </c>
      <c r="M327" s="16">
        <v>2</v>
      </c>
      <c r="N327" s="16" t="s">
        <v>12</v>
      </c>
      <c r="O327" s="17" t="s">
        <v>33</v>
      </c>
      <c r="U327" t="str">
        <f t="shared" si="30"/>
        <v>Budaors Challenger CupBronze MatchCsaba BanyikAdrian Duszak</v>
      </c>
      <c r="Z327">
        <f t="shared" si="31"/>
        <v>1</v>
      </c>
      <c r="AA327">
        <f t="shared" si="32"/>
        <v>0</v>
      </c>
      <c r="AB327">
        <f t="shared" si="33"/>
        <v>0</v>
      </c>
      <c r="AC327">
        <f t="shared" si="34"/>
        <v>1</v>
      </c>
      <c r="AD327">
        <f t="shared" si="35"/>
        <v>0</v>
      </c>
    </row>
    <row r="328" spans="1:30" x14ac:dyDescent="0.35">
      <c r="A328" s="15">
        <v>44310</v>
      </c>
      <c r="B328" s="16" t="s">
        <v>18</v>
      </c>
      <c r="C328" s="16" t="s">
        <v>114</v>
      </c>
      <c r="D328" s="16" t="s">
        <v>5</v>
      </c>
      <c r="E328" s="16" t="s">
        <v>57</v>
      </c>
      <c r="F328" s="16" t="s">
        <v>4</v>
      </c>
      <c r="G328" s="16" t="s">
        <v>56</v>
      </c>
      <c r="H328" s="16">
        <v>2</v>
      </c>
      <c r="I328" s="16">
        <v>8</v>
      </c>
      <c r="J328" s="16" t="s">
        <v>28</v>
      </c>
      <c r="K328" s="16" t="s">
        <v>122</v>
      </c>
      <c r="L328" s="16" t="s">
        <v>12</v>
      </c>
      <c r="M328" s="16" t="s">
        <v>39</v>
      </c>
      <c r="N328" s="16" t="s">
        <v>11</v>
      </c>
      <c r="O328" s="17" t="s">
        <v>33</v>
      </c>
      <c r="U328" t="str">
        <f t="shared" si="30"/>
        <v>Budaors Challenger CupBronze MatchCsaba BanyikAdrian Duszak</v>
      </c>
      <c r="Z328">
        <f t="shared" si="31"/>
        <v>0</v>
      </c>
      <c r="AA328">
        <f t="shared" si="32"/>
        <v>0</v>
      </c>
      <c r="AB328">
        <f t="shared" si="33"/>
        <v>0</v>
      </c>
      <c r="AC328">
        <f t="shared" si="34"/>
        <v>0</v>
      </c>
      <c r="AD328">
        <f t="shared" si="35"/>
        <v>0</v>
      </c>
    </row>
    <row r="329" spans="1:30" x14ac:dyDescent="0.35">
      <c r="A329" s="15">
        <v>44310</v>
      </c>
      <c r="B329" s="16" t="s">
        <v>18</v>
      </c>
      <c r="C329" s="16" t="s">
        <v>114</v>
      </c>
      <c r="D329" s="16" t="s">
        <v>5</v>
      </c>
      <c r="E329" s="16" t="s">
        <v>57</v>
      </c>
      <c r="F329" s="16" t="s">
        <v>4</v>
      </c>
      <c r="G329" s="16" t="s">
        <v>56</v>
      </c>
      <c r="H329" s="16">
        <v>2</v>
      </c>
      <c r="I329" s="16">
        <v>9</v>
      </c>
      <c r="J329" s="16" t="s">
        <v>28</v>
      </c>
      <c r="K329" s="16" t="s">
        <v>122</v>
      </c>
      <c r="L329" s="16" t="s">
        <v>12</v>
      </c>
      <c r="M329" s="16">
        <v>2</v>
      </c>
      <c r="N329" s="16" t="s">
        <v>11</v>
      </c>
      <c r="O329" s="17" t="s">
        <v>34</v>
      </c>
      <c r="U329" t="str">
        <f t="shared" si="30"/>
        <v>Budaors Challenger CupBronze MatchCsaba BanyikAdrian Duszak</v>
      </c>
      <c r="Z329">
        <f t="shared" si="31"/>
        <v>0</v>
      </c>
      <c r="AA329">
        <f t="shared" si="32"/>
        <v>0</v>
      </c>
      <c r="AB329">
        <f t="shared" si="33"/>
        <v>0</v>
      </c>
      <c r="AC329">
        <f t="shared" si="34"/>
        <v>0</v>
      </c>
      <c r="AD329">
        <f t="shared" si="35"/>
        <v>1</v>
      </c>
    </row>
    <row r="330" spans="1:30" x14ac:dyDescent="0.35">
      <c r="A330" s="15">
        <v>44310</v>
      </c>
      <c r="B330" s="16" t="s">
        <v>18</v>
      </c>
      <c r="C330" s="16" t="s">
        <v>114</v>
      </c>
      <c r="D330" s="16" t="s">
        <v>5</v>
      </c>
      <c r="E330" s="16" t="s">
        <v>57</v>
      </c>
      <c r="F330" s="16" t="s">
        <v>4</v>
      </c>
      <c r="G330" s="16" t="s">
        <v>56</v>
      </c>
      <c r="H330" s="16">
        <v>2</v>
      </c>
      <c r="I330" s="16">
        <v>10</v>
      </c>
      <c r="J330" s="16" t="s">
        <v>28</v>
      </c>
      <c r="K330" s="16" t="s">
        <v>122</v>
      </c>
      <c r="L330" s="16" t="s">
        <v>11</v>
      </c>
      <c r="M330" s="16">
        <v>1</v>
      </c>
      <c r="N330" s="16" t="s">
        <v>11</v>
      </c>
      <c r="O330" s="17" t="s">
        <v>34</v>
      </c>
      <c r="U330" t="str">
        <f t="shared" si="30"/>
        <v>Budaors Challenger CupBronze MatchCsaba BanyikAdrian Duszak</v>
      </c>
      <c r="Z330">
        <f t="shared" si="31"/>
        <v>1</v>
      </c>
      <c r="AA330">
        <f t="shared" si="32"/>
        <v>1</v>
      </c>
      <c r="AB330">
        <f t="shared" si="33"/>
        <v>0</v>
      </c>
      <c r="AC330">
        <f t="shared" si="34"/>
        <v>0</v>
      </c>
      <c r="AD330">
        <f t="shared" si="35"/>
        <v>0</v>
      </c>
    </row>
    <row r="331" spans="1:30" x14ac:dyDescent="0.35">
      <c r="A331" s="15">
        <v>44310</v>
      </c>
      <c r="B331" s="16" t="s">
        <v>18</v>
      </c>
      <c r="C331" s="16" t="s">
        <v>114</v>
      </c>
      <c r="D331" s="16" t="s">
        <v>5</v>
      </c>
      <c r="E331" s="16" t="s">
        <v>57</v>
      </c>
      <c r="F331" s="16" t="s">
        <v>4</v>
      </c>
      <c r="G331" s="16" t="s">
        <v>56</v>
      </c>
      <c r="H331" s="16">
        <v>2</v>
      </c>
      <c r="I331" s="16">
        <v>11</v>
      </c>
      <c r="J331" s="16" t="s">
        <v>28</v>
      </c>
      <c r="K331" s="16" t="s">
        <v>122</v>
      </c>
      <c r="L331" s="16" t="s">
        <v>11</v>
      </c>
      <c r="M331" s="16">
        <v>2</v>
      </c>
      <c r="N331" s="16" t="s">
        <v>40</v>
      </c>
      <c r="O331" s="17" t="s">
        <v>40</v>
      </c>
      <c r="U331" t="str">
        <f t="shared" si="30"/>
        <v>Budaors Challenger CupBronze MatchCsaba BanyikAdrian Duszak</v>
      </c>
      <c r="Z331">
        <f t="shared" si="31"/>
        <v>0</v>
      </c>
      <c r="AA331">
        <f t="shared" si="32"/>
        <v>0</v>
      </c>
      <c r="AB331">
        <f t="shared" si="33"/>
        <v>0</v>
      </c>
      <c r="AC331">
        <f t="shared" si="34"/>
        <v>0</v>
      </c>
      <c r="AD331">
        <f t="shared" si="35"/>
        <v>0</v>
      </c>
    </row>
    <row r="332" spans="1:30" x14ac:dyDescent="0.35">
      <c r="A332" s="15">
        <v>44310</v>
      </c>
      <c r="B332" s="16" t="s">
        <v>18</v>
      </c>
      <c r="C332" s="16" t="s">
        <v>114</v>
      </c>
      <c r="D332" s="16" t="s">
        <v>5</v>
      </c>
      <c r="E332" s="16" t="s">
        <v>57</v>
      </c>
      <c r="F332" s="16" t="s">
        <v>4</v>
      </c>
      <c r="G332" s="16" t="s">
        <v>56</v>
      </c>
      <c r="H332" s="16">
        <v>2</v>
      </c>
      <c r="I332" s="16">
        <v>12</v>
      </c>
      <c r="J332" s="16" t="s">
        <v>28</v>
      </c>
      <c r="K332" s="16" t="s">
        <v>122</v>
      </c>
      <c r="L332" s="16" t="s">
        <v>11</v>
      </c>
      <c r="M332" s="16">
        <v>2</v>
      </c>
      <c r="N332" s="16" t="s">
        <v>12</v>
      </c>
      <c r="O332" s="17" t="s">
        <v>33</v>
      </c>
      <c r="U332" t="str">
        <f t="shared" si="30"/>
        <v>Budaors Challenger CupBronze MatchCsaba BanyikAdrian Duszak</v>
      </c>
      <c r="Z332">
        <f t="shared" si="31"/>
        <v>0</v>
      </c>
      <c r="AA332">
        <f t="shared" si="32"/>
        <v>0</v>
      </c>
      <c r="AB332">
        <f t="shared" si="33"/>
        <v>0</v>
      </c>
      <c r="AC332">
        <f t="shared" si="34"/>
        <v>0</v>
      </c>
      <c r="AD332">
        <f t="shared" si="35"/>
        <v>1</v>
      </c>
    </row>
    <row r="333" spans="1:30" x14ac:dyDescent="0.35">
      <c r="A333" s="15">
        <v>44310</v>
      </c>
      <c r="B333" s="16" t="s">
        <v>18</v>
      </c>
      <c r="C333" s="16" t="s">
        <v>114</v>
      </c>
      <c r="D333" s="16" t="s">
        <v>5</v>
      </c>
      <c r="E333" s="16" t="s">
        <v>57</v>
      </c>
      <c r="F333" s="16" t="s">
        <v>4</v>
      </c>
      <c r="G333" s="16" t="s">
        <v>56</v>
      </c>
      <c r="H333" s="16">
        <v>2</v>
      </c>
      <c r="I333" s="16">
        <v>13</v>
      </c>
      <c r="J333" s="16" t="s">
        <v>28</v>
      </c>
      <c r="K333" s="16" t="s">
        <v>122</v>
      </c>
      <c r="L333" s="16" t="s">
        <v>11</v>
      </c>
      <c r="M333" s="16">
        <v>1</v>
      </c>
      <c r="N333" s="16" t="s">
        <v>12</v>
      </c>
      <c r="O333" s="17" t="s">
        <v>34</v>
      </c>
      <c r="U333" t="str">
        <f t="shared" si="30"/>
        <v>Budaors Challenger CupBronze MatchCsaba BanyikAdrian Duszak</v>
      </c>
      <c r="Z333">
        <f t="shared" si="31"/>
        <v>0</v>
      </c>
      <c r="AA333">
        <f t="shared" si="32"/>
        <v>0</v>
      </c>
      <c r="AB333">
        <f t="shared" si="33"/>
        <v>1</v>
      </c>
      <c r="AC333">
        <f t="shared" si="34"/>
        <v>0</v>
      </c>
      <c r="AD333">
        <f t="shared" si="35"/>
        <v>0</v>
      </c>
    </row>
    <row r="334" spans="1:30" x14ac:dyDescent="0.35">
      <c r="A334" s="15">
        <v>44310</v>
      </c>
      <c r="B334" s="16" t="s">
        <v>18</v>
      </c>
      <c r="C334" s="16" t="s">
        <v>114</v>
      </c>
      <c r="D334" s="16" t="s">
        <v>5</v>
      </c>
      <c r="E334" s="16" t="s">
        <v>57</v>
      </c>
      <c r="F334" s="16" t="s">
        <v>4</v>
      </c>
      <c r="G334" s="16" t="s">
        <v>56</v>
      </c>
      <c r="H334" s="16">
        <v>2</v>
      </c>
      <c r="I334" s="16">
        <v>14</v>
      </c>
      <c r="J334" s="16" t="s">
        <v>28</v>
      </c>
      <c r="K334" s="16" t="s">
        <v>122</v>
      </c>
      <c r="L334" s="16" t="s">
        <v>12</v>
      </c>
      <c r="M334" s="16">
        <v>1</v>
      </c>
      <c r="N334" s="16" t="s">
        <v>11</v>
      </c>
      <c r="O334" s="17" t="s">
        <v>34</v>
      </c>
      <c r="U334" t="str">
        <f t="shared" si="30"/>
        <v>Budaors Challenger CupBronze MatchCsaba BanyikAdrian Duszak</v>
      </c>
      <c r="Z334">
        <f t="shared" si="31"/>
        <v>0</v>
      </c>
      <c r="AA334">
        <f t="shared" si="32"/>
        <v>0</v>
      </c>
      <c r="AB334">
        <f t="shared" si="33"/>
        <v>1</v>
      </c>
      <c r="AC334">
        <f t="shared" si="34"/>
        <v>0</v>
      </c>
      <c r="AD334">
        <f t="shared" si="35"/>
        <v>0</v>
      </c>
    </row>
    <row r="335" spans="1:30" x14ac:dyDescent="0.35">
      <c r="A335" s="15">
        <v>44310</v>
      </c>
      <c r="B335" s="16" t="s">
        <v>18</v>
      </c>
      <c r="C335" s="16" t="s">
        <v>114</v>
      </c>
      <c r="D335" s="16" t="s">
        <v>5</v>
      </c>
      <c r="E335" s="16" t="s">
        <v>57</v>
      </c>
      <c r="F335" s="16" t="s">
        <v>4</v>
      </c>
      <c r="G335" s="16" t="s">
        <v>56</v>
      </c>
      <c r="H335" s="16">
        <v>2</v>
      </c>
      <c r="I335" s="16">
        <v>15</v>
      </c>
      <c r="J335" s="16" t="s">
        <v>28</v>
      </c>
      <c r="K335" s="16" t="s">
        <v>122</v>
      </c>
      <c r="L335" s="16" t="s">
        <v>12</v>
      </c>
      <c r="M335" s="16">
        <v>2</v>
      </c>
      <c r="N335" s="16" t="s">
        <v>11</v>
      </c>
      <c r="O335" s="17" t="s">
        <v>34</v>
      </c>
      <c r="U335" t="str">
        <f t="shared" si="30"/>
        <v>Budaors Challenger CupBronze MatchCsaba BanyikAdrian Duszak</v>
      </c>
      <c r="Z335">
        <f t="shared" si="31"/>
        <v>0</v>
      </c>
      <c r="AA335">
        <f t="shared" si="32"/>
        <v>0</v>
      </c>
      <c r="AB335">
        <f t="shared" si="33"/>
        <v>0</v>
      </c>
      <c r="AC335">
        <f t="shared" si="34"/>
        <v>0</v>
      </c>
      <c r="AD335">
        <f t="shared" si="35"/>
        <v>1</v>
      </c>
    </row>
    <row r="336" spans="1:30" x14ac:dyDescent="0.35">
      <c r="A336" s="15">
        <v>44310</v>
      </c>
      <c r="B336" s="16" t="s">
        <v>18</v>
      </c>
      <c r="C336" s="16" t="s">
        <v>114</v>
      </c>
      <c r="D336" s="16" t="s">
        <v>5</v>
      </c>
      <c r="E336" s="16" t="s">
        <v>57</v>
      </c>
      <c r="F336" s="16" t="s">
        <v>4</v>
      </c>
      <c r="G336" s="16" t="s">
        <v>56</v>
      </c>
      <c r="H336" s="16">
        <v>2</v>
      </c>
      <c r="I336" s="16">
        <v>16</v>
      </c>
      <c r="J336" s="16" t="s">
        <v>28</v>
      </c>
      <c r="K336" s="16" t="s">
        <v>122</v>
      </c>
      <c r="L336" s="16" t="s">
        <v>12</v>
      </c>
      <c r="M336" s="16">
        <v>2</v>
      </c>
      <c r="N336" s="16" t="s">
        <v>11</v>
      </c>
      <c r="O336" s="17" t="s">
        <v>34</v>
      </c>
      <c r="U336" t="str">
        <f t="shared" si="30"/>
        <v>Budaors Challenger CupBronze MatchCsaba BanyikAdrian Duszak</v>
      </c>
      <c r="Z336">
        <f t="shared" si="31"/>
        <v>0</v>
      </c>
      <c r="AA336">
        <f t="shared" si="32"/>
        <v>0</v>
      </c>
      <c r="AB336">
        <f t="shared" si="33"/>
        <v>0</v>
      </c>
      <c r="AC336">
        <f t="shared" si="34"/>
        <v>0</v>
      </c>
      <c r="AD336">
        <f t="shared" si="35"/>
        <v>1</v>
      </c>
    </row>
    <row r="337" spans="1:30" x14ac:dyDescent="0.35">
      <c r="A337" s="15">
        <v>44310</v>
      </c>
      <c r="B337" s="16" t="s">
        <v>18</v>
      </c>
      <c r="C337" s="16" t="s">
        <v>114</v>
      </c>
      <c r="D337" s="16" t="s">
        <v>5</v>
      </c>
      <c r="E337" s="16" t="s">
        <v>57</v>
      </c>
      <c r="F337" s="16" t="s">
        <v>4</v>
      </c>
      <c r="G337" s="16" t="s">
        <v>56</v>
      </c>
      <c r="H337" s="16">
        <v>2</v>
      </c>
      <c r="I337" s="16">
        <v>17</v>
      </c>
      <c r="J337" s="16" t="s">
        <v>28</v>
      </c>
      <c r="K337" s="16" t="s">
        <v>122</v>
      </c>
      <c r="L337" s="16" t="s">
        <v>12</v>
      </c>
      <c r="M337" s="16">
        <v>1</v>
      </c>
      <c r="N337" s="16" t="s">
        <v>40</v>
      </c>
      <c r="O337" s="17" t="s">
        <v>40</v>
      </c>
      <c r="U337" t="str">
        <f t="shared" si="30"/>
        <v>Budaors Challenger CupBronze MatchCsaba BanyikAdrian Duszak</v>
      </c>
      <c r="Z337">
        <f t="shared" si="31"/>
        <v>0</v>
      </c>
      <c r="AA337">
        <f t="shared" si="32"/>
        <v>0</v>
      </c>
      <c r="AB337">
        <f t="shared" si="33"/>
        <v>0</v>
      </c>
      <c r="AC337">
        <f t="shared" si="34"/>
        <v>0</v>
      </c>
      <c r="AD337">
        <f t="shared" si="35"/>
        <v>0</v>
      </c>
    </row>
    <row r="338" spans="1:30" x14ac:dyDescent="0.35">
      <c r="A338" s="15">
        <v>44310</v>
      </c>
      <c r="B338" s="16" t="s">
        <v>18</v>
      </c>
      <c r="C338" s="16" t="s">
        <v>114</v>
      </c>
      <c r="D338" s="16" t="s">
        <v>5</v>
      </c>
      <c r="E338" s="16" t="s">
        <v>57</v>
      </c>
      <c r="F338" s="16" t="s">
        <v>4</v>
      </c>
      <c r="G338" s="16" t="s">
        <v>56</v>
      </c>
      <c r="H338" s="16">
        <v>2</v>
      </c>
      <c r="I338" s="16">
        <v>18</v>
      </c>
      <c r="J338" s="16" t="s">
        <v>28</v>
      </c>
      <c r="K338" s="16" t="s">
        <v>122</v>
      </c>
      <c r="L338" s="16" t="s">
        <v>12</v>
      </c>
      <c r="M338" s="16">
        <v>2</v>
      </c>
      <c r="N338" s="16" t="s">
        <v>11</v>
      </c>
      <c r="O338" s="17" t="s">
        <v>33</v>
      </c>
      <c r="U338" t="str">
        <f t="shared" si="30"/>
        <v>Budaors Challenger CupBronze MatchCsaba BanyikAdrian Duszak</v>
      </c>
      <c r="Z338">
        <f t="shared" si="31"/>
        <v>0</v>
      </c>
      <c r="AA338">
        <f t="shared" si="32"/>
        <v>0</v>
      </c>
      <c r="AB338">
        <f t="shared" si="33"/>
        <v>0</v>
      </c>
      <c r="AC338">
        <f t="shared" si="34"/>
        <v>0</v>
      </c>
      <c r="AD338">
        <f t="shared" si="35"/>
        <v>1</v>
      </c>
    </row>
    <row r="339" spans="1:30" x14ac:dyDescent="0.35">
      <c r="A339" s="15">
        <v>44310</v>
      </c>
      <c r="B339" s="16" t="s">
        <v>18</v>
      </c>
      <c r="C339" s="16" t="s">
        <v>114</v>
      </c>
      <c r="D339" s="16" t="s">
        <v>5</v>
      </c>
      <c r="E339" s="16" t="s">
        <v>57</v>
      </c>
      <c r="F339" s="16" t="s">
        <v>4</v>
      </c>
      <c r="G339" s="16" t="s">
        <v>56</v>
      </c>
      <c r="H339" s="16">
        <v>2</v>
      </c>
      <c r="I339" s="16">
        <v>19</v>
      </c>
      <c r="J339" s="16" t="s">
        <v>28</v>
      </c>
      <c r="K339" s="16" t="s">
        <v>122</v>
      </c>
      <c r="L339" s="16" t="s">
        <v>11</v>
      </c>
      <c r="M339" s="16">
        <v>1</v>
      </c>
      <c r="N339" s="16" t="s">
        <v>11</v>
      </c>
      <c r="O339" s="17" t="s">
        <v>35</v>
      </c>
      <c r="U339" t="str">
        <f t="shared" si="30"/>
        <v>Budaors Challenger CupBronze MatchCsaba BanyikAdrian Duszak</v>
      </c>
      <c r="Z339">
        <f t="shared" si="31"/>
        <v>1</v>
      </c>
      <c r="AA339">
        <f t="shared" si="32"/>
        <v>1</v>
      </c>
      <c r="AB339">
        <f t="shared" si="33"/>
        <v>0</v>
      </c>
      <c r="AC339">
        <f t="shared" si="34"/>
        <v>0</v>
      </c>
      <c r="AD339">
        <f t="shared" si="35"/>
        <v>0</v>
      </c>
    </row>
    <row r="340" spans="1:30" x14ac:dyDescent="0.35">
      <c r="A340" s="15">
        <v>44310</v>
      </c>
      <c r="B340" s="16" t="s">
        <v>18</v>
      </c>
      <c r="C340" s="16" t="s">
        <v>114</v>
      </c>
      <c r="D340" s="16" t="s">
        <v>5</v>
      </c>
      <c r="E340" s="16" t="s">
        <v>57</v>
      </c>
      <c r="F340" s="16" t="s">
        <v>4</v>
      </c>
      <c r="G340" s="16" t="s">
        <v>56</v>
      </c>
      <c r="H340" s="16">
        <v>2</v>
      </c>
      <c r="I340" s="16">
        <v>20</v>
      </c>
      <c r="J340" s="16" t="s">
        <v>28</v>
      </c>
      <c r="K340" s="16" t="s">
        <v>122</v>
      </c>
      <c r="L340" s="16" t="s">
        <v>11</v>
      </c>
      <c r="M340" s="16">
        <v>2</v>
      </c>
      <c r="N340" s="16" t="s">
        <v>12</v>
      </c>
      <c r="O340" s="17" t="s">
        <v>34</v>
      </c>
      <c r="U340" t="str">
        <f t="shared" si="30"/>
        <v>Budaors Challenger CupBronze MatchCsaba BanyikAdrian Duszak</v>
      </c>
      <c r="Z340">
        <f t="shared" si="31"/>
        <v>0</v>
      </c>
      <c r="AA340">
        <f t="shared" si="32"/>
        <v>0</v>
      </c>
      <c r="AB340">
        <f t="shared" si="33"/>
        <v>0</v>
      </c>
      <c r="AC340">
        <f t="shared" si="34"/>
        <v>0</v>
      </c>
      <c r="AD340">
        <f t="shared" si="35"/>
        <v>1</v>
      </c>
    </row>
    <row r="341" spans="1:30" x14ac:dyDescent="0.35">
      <c r="A341" s="15">
        <v>44310</v>
      </c>
      <c r="B341" s="16" t="s">
        <v>18</v>
      </c>
      <c r="C341" s="16" t="s">
        <v>114</v>
      </c>
      <c r="D341" s="16" t="s">
        <v>5</v>
      </c>
      <c r="E341" s="16" t="s">
        <v>57</v>
      </c>
      <c r="F341" s="16" t="s">
        <v>4</v>
      </c>
      <c r="G341" s="16" t="s">
        <v>56</v>
      </c>
      <c r="H341" s="16">
        <v>3</v>
      </c>
      <c r="I341" s="16">
        <v>1</v>
      </c>
      <c r="J341" s="16" t="s">
        <v>28</v>
      </c>
      <c r="K341" s="16" t="s">
        <v>122</v>
      </c>
      <c r="L341" s="16" t="s">
        <v>11</v>
      </c>
      <c r="M341" s="16">
        <v>2</v>
      </c>
      <c r="N341" s="16" t="s">
        <v>11</v>
      </c>
      <c r="O341" s="17" t="s">
        <v>33</v>
      </c>
      <c r="U341" t="str">
        <f t="shared" si="30"/>
        <v>Budaors Challenger CupBronze MatchCsaba BanyikAdrian Duszak</v>
      </c>
      <c r="Z341">
        <f t="shared" si="31"/>
        <v>1</v>
      </c>
      <c r="AA341">
        <f t="shared" si="32"/>
        <v>0</v>
      </c>
      <c r="AB341">
        <f t="shared" si="33"/>
        <v>0</v>
      </c>
      <c r="AC341">
        <f t="shared" si="34"/>
        <v>1</v>
      </c>
      <c r="AD341">
        <f t="shared" si="35"/>
        <v>0</v>
      </c>
    </row>
    <row r="342" spans="1:30" x14ac:dyDescent="0.35">
      <c r="A342" s="15">
        <v>44310</v>
      </c>
      <c r="B342" s="16" t="s">
        <v>18</v>
      </c>
      <c r="C342" s="16" t="s">
        <v>114</v>
      </c>
      <c r="D342" s="16" t="s">
        <v>5</v>
      </c>
      <c r="E342" s="16" t="s">
        <v>57</v>
      </c>
      <c r="F342" s="16" t="s">
        <v>4</v>
      </c>
      <c r="G342" s="16" t="s">
        <v>56</v>
      </c>
      <c r="H342" s="16">
        <v>3</v>
      </c>
      <c r="I342" s="16">
        <v>2</v>
      </c>
      <c r="J342" s="16" t="s">
        <v>28</v>
      </c>
      <c r="K342" s="16" t="s">
        <v>122</v>
      </c>
      <c r="L342" s="16" t="s">
        <v>11</v>
      </c>
      <c r="M342" s="16">
        <v>2</v>
      </c>
      <c r="N342" s="16" t="s">
        <v>11</v>
      </c>
      <c r="O342" s="17" t="s">
        <v>33</v>
      </c>
      <c r="U342" t="str">
        <f t="shared" si="30"/>
        <v>Budaors Challenger CupBronze MatchCsaba BanyikAdrian Duszak</v>
      </c>
      <c r="Z342">
        <f t="shared" si="31"/>
        <v>1</v>
      </c>
      <c r="AA342">
        <f t="shared" si="32"/>
        <v>0</v>
      </c>
      <c r="AB342">
        <f t="shared" si="33"/>
        <v>0</v>
      </c>
      <c r="AC342">
        <f t="shared" si="34"/>
        <v>1</v>
      </c>
      <c r="AD342">
        <f t="shared" si="35"/>
        <v>0</v>
      </c>
    </row>
    <row r="343" spans="1:30" x14ac:dyDescent="0.35">
      <c r="A343" s="15">
        <v>44310</v>
      </c>
      <c r="B343" s="16" t="s">
        <v>18</v>
      </c>
      <c r="C343" s="16" t="s">
        <v>114</v>
      </c>
      <c r="D343" s="16" t="s">
        <v>5</v>
      </c>
      <c r="E343" s="16" t="s">
        <v>57</v>
      </c>
      <c r="F343" s="16" t="s">
        <v>4</v>
      </c>
      <c r="G343" s="16" t="s">
        <v>56</v>
      </c>
      <c r="H343" s="16">
        <v>3</v>
      </c>
      <c r="I343" s="16">
        <v>3</v>
      </c>
      <c r="J343" s="16" t="s">
        <v>28</v>
      </c>
      <c r="K343" s="16" t="s">
        <v>122</v>
      </c>
      <c r="L343" s="16" t="s">
        <v>11</v>
      </c>
      <c r="M343" s="16">
        <v>1</v>
      </c>
      <c r="N343" s="16" t="s">
        <v>11</v>
      </c>
      <c r="O343" s="17" t="s">
        <v>33</v>
      </c>
      <c r="U343" t="str">
        <f t="shared" si="30"/>
        <v>Budaors Challenger CupBronze MatchCsaba BanyikAdrian Duszak</v>
      </c>
      <c r="Z343">
        <f t="shared" si="31"/>
        <v>1</v>
      </c>
      <c r="AA343">
        <f t="shared" si="32"/>
        <v>1</v>
      </c>
      <c r="AB343">
        <f t="shared" si="33"/>
        <v>0</v>
      </c>
      <c r="AC343">
        <f t="shared" si="34"/>
        <v>0</v>
      </c>
      <c r="AD343">
        <f t="shared" si="35"/>
        <v>0</v>
      </c>
    </row>
    <row r="344" spans="1:30" x14ac:dyDescent="0.35">
      <c r="A344" s="15">
        <v>44310</v>
      </c>
      <c r="B344" s="16" t="s">
        <v>18</v>
      </c>
      <c r="C344" s="16" t="s">
        <v>114</v>
      </c>
      <c r="D344" s="16" t="s">
        <v>5</v>
      </c>
      <c r="E344" s="16" t="s">
        <v>57</v>
      </c>
      <c r="F344" s="16" t="s">
        <v>4</v>
      </c>
      <c r="G344" s="16" t="s">
        <v>56</v>
      </c>
      <c r="H344" s="16">
        <v>3</v>
      </c>
      <c r="I344" s="16">
        <v>4</v>
      </c>
      <c r="J344" s="16" t="s">
        <v>28</v>
      </c>
      <c r="K344" s="16" t="s">
        <v>122</v>
      </c>
      <c r="L344" s="16" t="s">
        <v>11</v>
      </c>
      <c r="M344" s="16">
        <v>1</v>
      </c>
      <c r="N344" s="16" t="s">
        <v>12</v>
      </c>
      <c r="O344" s="17" t="s">
        <v>34</v>
      </c>
      <c r="U344" t="str">
        <f t="shared" si="30"/>
        <v>Budaors Challenger CupBronze MatchCsaba BanyikAdrian Duszak</v>
      </c>
      <c r="Z344">
        <f t="shared" si="31"/>
        <v>0</v>
      </c>
      <c r="AA344">
        <f t="shared" si="32"/>
        <v>0</v>
      </c>
      <c r="AB344">
        <f t="shared" si="33"/>
        <v>1</v>
      </c>
      <c r="AC344">
        <f t="shared" si="34"/>
        <v>0</v>
      </c>
      <c r="AD344">
        <f t="shared" si="35"/>
        <v>0</v>
      </c>
    </row>
    <row r="345" spans="1:30" x14ac:dyDescent="0.35">
      <c r="A345" s="15">
        <v>44310</v>
      </c>
      <c r="B345" s="16" t="s">
        <v>18</v>
      </c>
      <c r="C345" s="16" t="s">
        <v>114</v>
      </c>
      <c r="D345" s="16" t="s">
        <v>5</v>
      </c>
      <c r="E345" s="16" t="s">
        <v>57</v>
      </c>
      <c r="F345" s="16" t="s">
        <v>4</v>
      </c>
      <c r="G345" s="16" t="s">
        <v>56</v>
      </c>
      <c r="H345" s="16">
        <v>3</v>
      </c>
      <c r="I345" s="16">
        <v>5</v>
      </c>
      <c r="J345" s="16" t="s">
        <v>28</v>
      </c>
      <c r="K345" s="16" t="s">
        <v>122</v>
      </c>
      <c r="L345" s="16" t="s">
        <v>12</v>
      </c>
      <c r="M345" s="16">
        <v>1</v>
      </c>
      <c r="N345" s="16" t="s">
        <v>12</v>
      </c>
      <c r="O345" s="17" t="s">
        <v>35</v>
      </c>
      <c r="U345" t="str">
        <f t="shared" si="30"/>
        <v>Budaors Challenger CupBronze MatchCsaba BanyikAdrian Duszak</v>
      </c>
      <c r="Z345">
        <f t="shared" si="31"/>
        <v>1</v>
      </c>
      <c r="AA345">
        <f t="shared" si="32"/>
        <v>1</v>
      </c>
      <c r="AB345">
        <f t="shared" si="33"/>
        <v>0</v>
      </c>
      <c r="AC345">
        <f t="shared" si="34"/>
        <v>0</v>
      </c>
      <c r="AD345">
        <f t="shared" si="35"/>
        <v>0</v>
      </c>
    </row>
    <row r="346" spans="1:30" x14ac:dyDescent="0.35">
      <c r="A346" s="15">
        <v>44310</v>
      </c>
      <c r="B346" s="16" t="s">
        <v>18</v>
      </c>
      <c r="C346" s="16" t="s">
        <v>114</v>
      </c>
      <c r="D346" s="16" t="s">
        <v>5</v>
      </c>
      <c r="E346" s="16" t="s">
        <v>57</v>
      </c>
      <c r="F346" s="16" t="s">
        <v>4</v>
      </c>
      <c r="G346" s="16" t="s">
        <v>56</v>
      </c>
      <c r="H346" s="16">
        <v>3</v>
      </c>
      <c r="I346" s="16">
        <v>6</v>
      </c>
      <c r="J346" s="16" t="s">
        <v>28</v>
      </c>
      <c r="K346" s="16" t="s">
        <v>122</v>
      </c>
      <c r="L346" s="16" t="s">
        <v>12</v>
      </c>
      <c r="M346" s="16">
        <v>2</v>
      </c>
      <c r="N346" s="16" t="s">
        <v>11</v>
      </c>
      <c r="O346" s="17" t="s">
        <v>33</v>
      </c>
      <c r="U346" t="str">
        <f t="shared" si="30"/>
        <v>Budaors Challenger CupBronze MatchCsaba BanyikAdrian Duszak</v>
      </c>
      <c r="Z346">
        <f t="shared" si="31"/>
        <v>0</v>
      </c>
      <c r="AA346">
        <f t="shared" si="32"/>
        <v>0</v>
      </c>
      <c r="AB346">
        <f t="shared" si="33"/>
        <v>0</v>
      </c>
      <c r="AC346">
        <f t="shared" si="34"/>
        <v>0</v>
      </c>
      <c r="AD346">
        <f t="shared" si="35"/>
        <v>1</v>
      </c>
    </row>
    <row r="347" spans="1:30" x14ac:dyDescent="0.35">
      <c r="A347" s="15">
        <v>44310</v>
      </c>
      <c r="B347" s="16" t="s">
        <v>18</v>
      </c>
      <c r="C347" s="16" t="s">
        <v>114</v>
      </c>
      <c r="D347" s="16" t="s">
        <v>5</v>
      </c>
      <c r="E347" s="16" t="s">
        <v>57</v>
      </c>
      <c r="F347" s="16" t="s">
        <v>4</v>
      </c>
      <c r="G347" s="16" t="s">
        <v>56</v>
      </c>
      <c r="H347" s="16">
        <v>3</v>
      </c>
      <c r="I347" s="16">
        <v>7</v>
      </c>
      <c r="J347" s="16" t="s">
        <v>28</v>
      </c>
      <c r="K347" s="16" t="s">
        <v>122</v>
      </c>
      <c r="L347" s="16" t="s">
        <v>12</v>
      </c>
      <c r="M347" s="16">
        <v>2</v>
      </c>
      <c r="N347" s="16" t="s">
        <v>12</v>
      </c>
      <c r="O347" s="17" t="s">
        <v>33</v>
      </c>
      <c r="U347" t="str">
        <f t="shared" si="30"/>
        <v>Budaors Challenger CupBronze MatchCsaba BanyikAdrian Duszak</v>
      </c>
      <c r="Z347">
        <f t="shared" si="31"/>
        <v>1</v>
      </c>
      <c r="AA347">
        <f t="shared" si="32"/>
        <v>0</v>
      </c>
      <c r="AB347">
        <f t="shared" si="33"/>
        <v>0</v>
      </c>
      <c r="AC347">
        <f t="shared" si="34"/>
        <v>1</v>
      </c>
      <c r="AD347">
        <f t="shared" si="35"/>
        <v>0</v>
      </c>
    </row>
    <row r="348" spans="1:30" x14ac:dyDescent="0.35">
      <c r="A348" s="15">
        <v>44310</v>
      </c>
      <c r="B348" s="16" t="s">
        <v>18</v>
      </c>
      <c r="C348" s="16" t="s">
        <v>114</v>
      </c>
      <c r="D348" s="16" t="s">
        <v>5</v>
      </c>
      <c r="E348" s="16" t="s">
        <v>57</v>
      </c>
      <c r="F348" s="16" t="s">
        <v>4</v>
      </c>
      <c r="G348" s="16" t="s">
        <v>56</v>
      </c>
      <c r="H348" s="16">
        <v>3</v>
      </c>
      <c r="I348" s="16">
        <v>8</v>
      </c>
      <c r="J348" s="16" t="s">
        <v>28</v>
      </c>
      <c r="K348" s="16" t="s">
        <v>122</v>
      </c>
      <c r="L348" s="16" t="s">
        <v>12</v>
      </c>
      <c r="M348" s="16">
        <v>2</v>
      </c>
      <c r="N348" s="16" t="s">
        <v>12</v>
      </c>
      <c r="O348" s="17" t="s">
        <v>33</v>
      </c>
      <c r="U348" t="str">
        <f t="shared" si="30"/>
        <v>Budaors Challenger CupBronze MatchCsaba BanyikAdrian Duszak</v>
      </c>
      <c r="Z348">
        <f t="shared" si="31"/>
        <v>1</v>
      </c>
      <c r="AA348">
        <f t="shared" si="32"/>
        <v>0</v>
      </c>
      <c r="AB348">
        <f t="shared" si="33"/>
        <v>0</v>
      </c>
      <c r="AC348">
        <f t="shared" si="34"/>
        <v>1</v>
      </c>
      <c r="AD348">
        <f t="shared" si="35"/>
        <v>0</v>
      </c>
    </row>
    <row r="349" spans="1:30" x14ac:dyDescent="0.35">
      <c r="A349" s="15">
        <v>44310</v>
      </c>
      <c r="B349" s="16" t="s">
        <v>18</v>
      </c>
      <c r="C349" s="16" t="s">
        <v>114</v>
      </c>
      <c r="D349" s="16" t="s">
        <v>5</v>
      </c>
      <c r="E349" s="16" t="s">
        <v>57</v>
      </c>
      <c r="F349" s="16" t="s">
        <v>4</v>
      </c>
      <c r="G349" s="16" t="s">
        <v>56</v>
      </c>
      <c r="H349" s="16">
        <v>3</v>
      </c>
      <c r="I349" s="16">
        <v>9</v>
      </c>
      <c r="J349" s="16" t="s">
        <v>28</v>
      </c>
      <c r="K349" s="16" t="s">
        <v>122</v>
      </c>
      <c r="L349" s="16" t="s">
        <v>11</v>
      </c>
      <c r="M349" s="16">
        <v>2</v>
      </c>
      <c r="N349" s="16" t="s">
        <v>11</v>
      </c>
      <c r="O349" s="17" t="s">
        <v>33</v>
      </c>
      <c r="U349" t="str">
        <f t="shared" si="30"/>
        <v>Budaors Challenger CupBronze MatchCsaba BanyikAdrian Duszak</v>
      </c>
      <c r="Z349">
        <f t="shared" si="31"/>
        <v>1</v>
      </c>
      <c r="AA349">
        <f t="shared" si="32"/>
        <v>0</v>
      </c>
      <c r="AB349">
        <f t="shared" si="33"/>
        <v>0</v>
      </c>
      <c r="AC349">
        <f t="shared" si="34"/>
        <v>1</v>
      </c>
      <c r="AD349">
        <f t="shared" si="35"/>
        <v>0</v>
      </c>
    </row>
    <row r="350" spans="1:30" x14ac:dyDescent="0.35">
      <c r="A350" s="15">
        <v>44310</v>
      </c>
      <c r="B350" s="16" t="s">
        <v>18</v>
      </c>
      <c r="C350" s="16" t="s">
        <v>114</v>
      </c>
      <c r="D350" s="16" t="s">
        <v>5</v>
      </c>
      <c r="E350" s="16" t="s">
        <v>57</v>
      </c>
      <c r="F350" s="16" t="s">
        <v>4</v>
      </c>
      <c r="G350" s="16" t="s">
        <v>56</v>
      </c>
      <c r="H350" s="16">
        <v>3</v>
      </c>
      <c r="I350" s="16">
        <v>10</v>
      </c>
      <c r="J350" s="16" t="s">
        <v>28</v>
      </c>
      <c r="K350" s="16" t="s">
        <v>122</v>
      </c>
      <c r="L350" s="16" t="s">
        <v>11</v>
      </c>
      <c r="M350" s="16">
        <v>2</v>
      </c>
      <c r="N350" s="16" t="s">
        <v>11</v>
      </c>
      <c r="O350" s="17" t="s">
        <v>33</v>
      </c>
      <c r="U350" t="str">
        <f t="shared" si="30"/>
        <v>Budaors Challenger CupBronze MatchCsaba BanyikAdrian Duszak</v>
      </c>
      <c r="Z350">
        <f t="shared" si="31"/>
        <v>1</v>
      </c>
      <c r="AA350">
        <f t="shared" si="32"/>
        <v>0</v>
      </c>
      <c r="AB350">
        <f t="shared" si="33"/>
        <v>0</v>
      </c>
      <c r="AC350">
        <f t="shared" si="34"/>
        <v>1</v>
      </c>
      <c r="AD350">
        <f t="shared" si="35"/>
        <v>0</v>
      </c>
    </row>
    <row r="351" spans="1:30" x14ac:dyDescent="0.35">
      <c r="A351" s="15">
        <v>44310</v>
      </c>
      <c r="B351" s="16" t="s">
        <v>18</v>
      </c>
      <c r="C351" s="16" t="s">
        <v>114</v>
      </c>
      <c r="D351" s="16" t="s">
        <v>5</v>
      </c>
      <c r="E351" s="16" t="s">
        <v>57</v>
      </c>
      <c r="F351" s="16" t="s">
        <v>4</v>
      </c>
      <c r="G351" s="16" t="s">
        <v>56</v>
      </c>
      <c r="H351" s="16">
        <v>3</v>
      </c>
      <c r="I351" s="16">
        <v>11</v>
      </c>
      <c r="J351" s="16" t="s">
        <v>28</v>
      </c>
      <c r="K351" s="16" t="s">
        <v>122</v>
      </c>
      <c r="L351" s="16" t="s">
        <v>11</v>
      </c>
      <c r="M351" s="16">
        <v>2</v>
      </c>
      <c r="N351" s="16" t="s">
        <v>11</v>
      </c>
      <c r="O351" s="17" t="s">
        <v>33</v>
      </c>
      <c r="U351" t="str">
        <f t="shared" si="30"/>
        <v>Budaors Challenger CupBronze MatchCsaba BanyikAdrian Duszak</v>
      </c>
      <c r="Z351">
        <f t="shared" si="31"/>
        <v>1</v>
      </c>
      <c r="AA351">
        <f t="shared" si="32"/>
        <v>0</v>
      </c>
      <c r="AB351">
        <f t="shared" si="33"/>
        <v>0</v>
      </c>
      <c r="AC351">
        <f t="shared" si="34"/>
        <v>1</v>
      </c>
      <c r="AD351">
        <f t="shared" si="35"/>
        <v>0</v>
      </c>
    </row>
    <row r="352" spans="1:30" x14ac:dyDescent="0.35">
      <c r="A352" s="15">
        <v>44310</v>
      </c>
      <c r="B352" s="16" t="s">
        <v>18</v>
      </c>
      <c r="C352" s="16" t="s">
        <v>114</v>
      </c>
      <c r="D352" s="16" t="s">
        <v>5</v>
      </c>
      <c r="E352" s="16" t="s">
        <v>57</v>
      </c>
      <c r="F352" s="16" t="s">
        <v>4</v>
      </c>
      <c r="G352" s="16" t="s">
        <v>56</v>
      </c>
      <c r="H352" s="16">
        <v>3</v>
      </c>
      <c r="I352" s="16">
        <v>12</v>
      </c>
      <c r="J352" s="16" t="s">
        <v>28</v>
      </c>
      <c r="K352" s="16" t="s">
        <v>122</v>
      </c>
      <c r="L352" s="16" t="s">
        <v>11</v>
      </c>
      <c r="M352" s="16">
        <v>1</v>
      </c>
      <c r="N352" s="16" t="s">
        <v>11</v>
      </c>
      <c r="O352" s="17" t="s">
        <v>33</v>
      </c>
      <c r="U352" t="str">
        <f t="shared" si="30"/>
        <v>Budaors Challenger CupBronze MatchCsaba BanyikAdrian Duszak</v>
      </c>
      <c r="Z352">
        <f t="shared" si="31"/>
        <v>1</v>
      </c>
      <c r="AA352">
        <f t="shared" si="32"/>
        <v>1</v>
      </c>
      <c r="AB352">
        <f t="shared" si="33"/>
        <v>0</v>
      </c>
      <c r="AC352">
        <f t="shared" si="34"/>
        <v>0</v>
      </c>
      <c r="AD352">
        <f t="shared" si="35"/>
        <v>0</v>
      </c>
    </row>
    <row r="353" spans="1:30" x14ac:dyDescent="0.35">
      <c r="A353" s="15">
        <v>44310</v>
      </c>
      <c r="B353" s="16" t="s">
        <v>18</v>
      </c>
      <c r="C353" s="16" t="s">
        <v>114</v>
      </c>
      <c r="D353" s="16" t="s">
        <v>5</v>
      </c>
      <c r="E353" s="16" t="s">
        <v>57</v>
      </c>
      <c r="F353" s="16" t="s">
        <v>4</v>
      </c>
      <c r="G353" s="16" t="s">
        <v>56</v>
      </c>
      <c r="H353" s="16">
        <v>3</v>
      </c>
      <c r="I353" s="16">
        <v>13</v>
      </c>
      <c r="J353" s="16" t="s">
        <v>28</v>
      </c>
      <c r="K353" s="16" t="s">
        <v>122</v>
      </c>
      <c r="L353" s="16" t="s">
        <v>12</v>
      </c>
      <c r="M353" s="16" t="s">
        <v>39</v>
      </c>
      <c r="N353" s="16" t="s">
        <v>11</v>
      </c>
      <c r="O353" s="17" t="s">
        <v>33</v>
      </c>
      <c r="U353" t="str">
        <f t="shared" si="30"/>
        <v>Budaors Challenger CupBronze MatchCsaba BanyikAdrian Duszak</v>
      </c>
      <c r="Z353">
        <f t="shared" si="31"/>
        <v>0</v>
      </c>
      <c r="AA353">
        <f t="shared" si="32"/>
        <v>0</v>
      </c>
      <c r="AB353">
        <f t="shared" si="33"/>
        <v>0</v>
      </c>
      <c r="AC353">
        <f t="shared" si="34"/>
        <v>0</v>
      </c>
      <c r="AD353">
        <f t="shared" si="35"/>
        <v>0</v>
      </c>
    </row>
    <row r="354" spans="1:30" x14ac:dyDescent="0.35">
      <c r="A354" s="15">
        <v>44310</v>
      </c>
      <c r="B354" s="16" t="s">
        <v>18</v>
      </c>
      <c r="C354" s="16" t="s">
        <v>114</v>
      </c>
      <c r="D354" s="16" t="s">
        <v>5</v>
      </c>
      <c r="E354" s="16" t="s">
        <v>57</v>
      </c>
      <c r="F354" s="16" t="s">
        <v>4</v>
      </c>
      <c r="G354" s="16" t="s">
        <v>56</v>
      </c>
      <c r="H354" s="16">
        <v>3</v>
      </c>
      <c r="I354" s="16">
        <v>14</v>
      </c>
      <c r="J354" s="16" t="s">
        <v>28</v>
      </c>
      <c r="K354" s="16" t="s">
        <v>122</v>
      </c>
      <c r="L354" s="16" t="s">
        <v>12</v>
      </c>
      <c r="M354" s="16">
        <v>2</v>
      </c>
      <c r="N354" s="16" t="s">
        <v>11</v>
      </c>
      <c r="O354" s="17" t="s">
        <v>33</v>
      </c>
      <c r="U354" t="str">
        <f t="shared" si="30"/>
        <v>Budaors Challenger CupBronze MatchCsaba BanyikAdrian Duszak</v>
      </c>
      <c r="Z354">
        <f t="shared" si="31"/>
        <v>0</v>
      </c>
      <c r="AA354">
        <f t="shared" si="32"/>
        <v>0</v>
      </c>
      <c r="AB354">
        <f t="shared" si="33"/>
        <v>0</v>
      </c>
      <c r="AC354">
        <f t="shared" si="34"/>
        <v>0</v>
      </c>
      <c r="AD354">
        <f t="shared" si="35"/>
        <v>1</v>
      </c>
    </row>
    <row r="355" spans="1:30" x14ac:dyDescent="0.35">
      <c r="A355" s="15">
        <v>44310</v>
      </c>
      <c r="B355" s="16" t="s">
        <v>18</v>
      </c>
      <c r="C355" s="16" t="s">
        <v>114</v>
      </c>
      <c r="D355" s="16" t="s">
        <v>5</v>
      </c>
      <c r="E355" s="16" t="s">
        <v>57</v>
      </c>
      <c r="F355" s="16" t="s">
        <v>4</v>
      </c>
      <c r="G355" s="16" t="s">
        <v>56</v>
      </c>
      <c r="H355" s="16">
        <v>3</v>
      </c>
      <c r="I355" s="16">
        <v>15</v>
      </c>
      <c r="J355" s="16" t="s">
        <v>28</v>
      </c>
      <c r="K355" s="16" t="s">
        <v>122</v>
      </c>
      <c r="L355" s="16" t="s">
        <v>12</v>
      </c>
      <c r="M355" s="16">
        <v>2</v>
      </c>
      <c r="N355" s="16" t="s">
        <v>12</v>
      </c>
      <c r="O355" s="17" t="s">
        <v>33</v>
      </c>
      <c r="U355" t="str">
        <f t="shared" si="30"/>
        <v>Budaors Challenger CupBronze MatchCsaba BanyikAdrian Duszak</v>
      </c>
      <c r="Z355">
        <f t="shared" si="31"/>
        <v>1</v>
      </c>
      <c r="AA355">
        <f t="shared" si="32"/>
        <v>0</v>
      </c>
      <c r="AB355">
        <f t="shared" si="33"/>
        <v>0</v>
      </c>
      <c r="AC355">
        <f t="shared" si="34"/>
        <v>1</v>
      </c>
      <c r="AD355">
        <f t="shared" si="35"/>
        <v>0</v>
      </c>
    </row>
    <row r="356" spans="1:30" x14ac:dyDescent="0.35">
      <c r="A356" s="15">
        <v>44310</v>
      </c>
      <c r="B356" s="16" t="s">
        <v>18</v>
      </c>
      <c r="C356" s="16" t="s">
        <v>114</v>
      </c>
      <c r="D356" s="16" t="s">
        <v>5</v>
      </c>
      <c r="E356" s="16" t="s">
        <v>57</v>
      </c>
      <c r="F356" s="16" t="s">
        <v>4</v>
      </c>
      <c r="G356" s="16" t="s">
        <v>56</v>
      </c>
      <c r="H356" s="16">
        <v>3</v>
      </c>
      <c r="I356" s="16">
        <v>16</v>
      </c>
      <c r="J356" s="16" t="s">
        <v>28</v>
      </c>
      <c r="K356" s="16" t="s">
        <v>122</v>
      </c>
      <c r="L356" s="16" t="s">
        <v>12</v>
      </c>
      <c r="M356" s="16">
        <v>1</v>
      </c>
      <c r="N356" s="16" t="s">
        <v>12</v>
      </c>
      <c r="O356" s="17" t="s">
        <v>33</v>
      </c>
      <c r="U356" t="str">
        <f t="shared" si="30"/>
        <v>Budaors Challenger CupBronze MatchCsaba BanyikAdrian Duszak</v>
      </c>
      <c r="Z356">
        <f t="shared" si="31"/>
        <v>1</v>
      </c>
      <c r="AA356">
        <f t="shared" si="32"/>
        <v>1</v>
      </c>
      <c r="AB356">
        <f t="shared" si="33"/>
        <v>0</v>
      </c>
      <c r="AC356">
        <f t="shared" si="34"/>
        <v>0</v>
      </c>
      <c r="AD356">
        <f t="shared" si="35"/>
        <v>0</v>
      </c>
    </row>
    <row r="357" spans="1:30" x14ac:dyDescent="0.35">
      <c r="A357" s="15">
        <v>44310</v>
      </c>
      <c r="B357" s="16" t="s">
        <v>18</v>
      </c>
      <c r="C357" s="16" t="s">
        <v>114</v>
      </c>
      <c r="D357" s="16" t="s">
        <v>5</v>
      </c>
      <c r="E357" s="16" t="s">
        <v>57</v>
      </c>
      <c r="F357" s="16" t="s">
        <v>4</v>
      </c>
      <c r="G357" s="16" t="s">
        <v>56</v>
      </c>
      <c r="H357" s="16">
        <v>3</v>
      </c>
      <c r="I357" s="16">
        <v>17</v>
      </c>
      <c r="J357" s="16" t="s">
        <v>28</v>
      </c>
      <c r="K357" s="16" t="s">
        <v>122</v>
      </c>
      <c r="L357" s="16" t="s">
        <v>11</v>
      </c>
      <c r="M357" s="16">
        <v>2</v>
      </c>
      <c r="N357" s="16" t="s">
        <v>12</v>
      </c>
      <c r="O357" s="17" t="s">
        <v>35</v>
      </c>
      <c r="U357" t="str">
        <f t="shared" si="30"/>
        <v>Budaors Challenger CupBronze MatchCsaba BanyikAdrian Duszak</v>
      </c>
      <c r="Z357">
        <f t="shared" si="31"/>
        <v>0</v>
      </c>
      <c r="AA357">
        <f t="shared" si="32"/>
        <v>0</v>
      </c>
      <c r="AB357">
        <f t="shared" si="33"/>
        <v>0</v>
      </c>
      <c r="AC357">
        <f t="shared" si="34"/>
        <v>0</v>
      </c>
      <c r="AD357">
        <f t="shared" si="35"/>
        <v>1</v>
      </c>
    </row>
    <row r="358" spans="1:30" x14ac:dyDescent="0.35">
      <c r="A358" s="15">
        <v>44310</v>
      </c>
      <c r="B358" s="16" t="s">
        <v>18</v>
      </c>
      <c r="C358" s="16" t="s">
        <v>114</v>
      </c>
      <c r="D358" s="16" t="s">
        <v>5</v>
      </c>
      <c r="E358" s="16" t="s">
        <v>57</v>
      </c>
      <c r="F358" s="16" t="s">
        <v>4</v>
      </c>
      <c r="G358" s="16" t="s">
        <v>56</v>
      </c>
      <c r="H358" s="16">
        <v>3</v>
      </c>
      <c r="I358" s="16">
        <v>18</v>
      </c>
      <c r="J358" s="16" t="s">
        <v>28</v>
      </c>
      <c r="K358" s="16" t="s">
        <v>122</v>
      </c>
      <c r="L358" s="16" t="s">
        <v>11</v>
      </c>
      <c r="M358" s="16">
        <v>2</v>
      </c>
      <c r="N358" s="16" t="s">
        <v>12</v>
      </c>
      <c r="O358" s="17" t="s">
        <v>35</v>
      </c>
      <c r="U358" t="str">
        <f t="shared" si="30"/>
        <v>Budaors Challenger CupBronze MatchCsaba BanyikAdrian Duszak</v>
      </c>
      <c r="Z358">
        <f t="shared" si="31"/>
        <v>0</v>
      </c>
      <c r="AA358">
        <f t="shared" si="32"/>
        <v>0</v>
      </c>
      <c r="AB358">
        <f t="shared" si="33"/>
        <v>0</v>
      </c>
      <c r="AC358">
        <f t="shared" si="34"/>
        <v>0</v>
      </c>
      <c r="AD358">
        <f t="shared" si="35"/>
        <v>1</v>
      </c>
    </row>
    <row r="359" spans="1:30" x14ac:dyDescent="0.35">
      <c r="A359" s="15">
        <v>44310</v>
      </c>
      <c r="B359" s="16" t="s">
        <v>18</v>
      </c>
      <c r="C359" s="16" t="s">
        <v>114</v>
      </c>
      <c r="D359" s="16" t="s">
        <v>5</v>
      </c>
      <c r="E359" s="16" t="s">
        <v>57</v>
      </c>
      <c r="F359" s="16" t="s">
        <v>4</v>
      </c>
      <c r="G359" s="16" t="s">
        <v>56</v>
      </c>
      <c r="H359" s="16">
        <v>3</v>
      </c>
      <c r="I359" s="16">
        <v>19</v>
      </c>
      <c r="J359" s="16" t="s">
        <v>28</v>
      </c>
      <c r="K359" s="16" t="s">
        <v>122</v>
      </c>
      <c r="L359" s="16" t="s">
        <v>11</v>
      </c>
      <c r="M359" s="16">
        <v>2</v>
      </c>
      <c r="N359" s="16" t="s">
        <v>12</v>
      </c>
      <c r="O359" s="17" t="s">
        <v>33</v>
      </c>
      <c r="U359" t="str">
        <f t="shared" si="30"/>
        <v>Budaors Challenger CupBronze MatchCsaba BanyikAdrian Duszak</v>
      </c>
      <c r="Z359">
        <f t="shared" si="31"/>
        <v>0</v>
      </c>
      <c r="AA359">
        <f t="shared" si="32"/>
        <v>0</v>
      </c>
      <c r="AB359">
        <f t="shared" si="33"/>
        <v>0</v>
      </c>
      <c r="AC359">
        <f t="shared" si="34"/>
        <v>0</v>
      </c>
      <c r="AD359">
        <f t="shared" si="35"/>
        <v>1</v>
      </c>
    </row>
    <row r="360" spans="1:30" x14ac:dyDescent="0.35">
      <c r="A360" s="15">
        <v>44310</v>
      </c>
      <c r="B360" s="16" t="s">
        <v>18</v>
      </c>
      <c r="C360" s="16" t="s">
        <v>114</v>
      </c>
      <c r="D360" s="16" t="s">
        <v>5</v>
      </c>
      <c r="E360" s="16" t="s">
        <v>57</v>
      </c>
      <c r="F360" s="16" t="s">
        <v>4</v>
      </c>
      <c r="G360" s="16" t="s">
        <v>56</v>
      </c>
      <c r="H360" s="16">
        <v>3</v>
      </c>
      <c r="I360" s="16">
        <v>20</v>
      </c>
      <c r="J360" s="16" t="s">
        <v>28</v>
      </c>
      <c r="K360" s="16" t="s">
        <v>122</v>
      </c>
      <c r="L360" s="16" t="s">
        <v>11</v>
      </c>
      <c r="M360" s="16">
        <v>2</v>
      </c>
      <c r="N360" s="16" t="s">
        <v>11</v>
      </c>
      <c r="O360" s="17" t="s">
        <v>33</v>
      </c>
      <c r="U360" t="str">
        <f t="shared" si="30"/>
        <v>Budaors Challenger CupBronze MatchCsaba BanyikAdrian Duszak</v>
      </c>
      <c r="Z360">
        <f t="shared" si="31"/>
        <v>1</v>
      </c>
      <c r="AA360">
        <f t="shared" si="32"/>
        <v>0</v>
      </c>
      <c r="AB360">
        <f t="shared" si="33"/>
        <v>0</v>
      </c>
      <c r="AC360">
        <f t="shared" si="34"/>
        <v>1</v>
      </c>
      <c r="AD360">
        <f t="shared" si="35"/>
        <v>0</v>
      </c>
    </row>
    <row r="361" spans="1:30" x14ac:dyDescent="0.35">
      <c r="A361" s="15">
        <v>44310</v>
      </c>
      <c r="B361" s="16" t="s">
        <v>18</v>
      </c>
      <c r="C361" s="16" t="s">
        <v>114</v>
      </c>
      <c r="D361" s="16" t="s">
        <v>5</v>
      </c>
      <c r="E361" s="16" t="s">
        <v>57</v>
      </c>
      <c r="F361" s="16" t="s">
        <v>4</v>
      </c>
      <c r="G361" s="16" t="s">
        <v>56</v>
      </c>
      <c r="H361" s="16">
        <v>3</v>
      </c>
      <c r="I361" s="16">
        <v>21</v>
      </c>
      <c r="J361" s="16" t="s">
        <v>28</v>
      </c>
      <c r="K361" s="16" t="s">
        <v>122</v>
      </c>
      <c r="L361" s="16" t="s">
        <v>12</v>
      </c>
      <c r="M361" s="16">
        <v>1</v>
      </c>
      <c r="N361" s="16" t="s">
        <v>12</v>
      </c>
      <c r="O361" s="17" t="s">
        <v>34</v>
      </c>
      <c r="U361" t="str">
        <f t="shared" si="30"/>
        <v>Budaors Challenger CupBronze MatchCsaba BanyikAdrian Duszak</v>
      </c>
      <c r="Z361">
        <f t="shared" si="31"/>
        <v>1</v>
      </c>
      <c r="AA361">
        <f t="shared" si="32"/>
        <v>1</v>
      </c>
      <c r="AB361">
        <f t="shared" si="33"/>
        <v>0</v>
      </c>
      <c r="AC361">
        <f t="shared" si="34"/>
        <v>0</v>
      </c>
      <c r="AD361">
        <f t="shared" si="35"/>
        <v>0</v>
      </c>
    </row>
    <row r="362" spans="1:30" x14ac:dyDescent="0.35">
      <c r="A362" s="15">
        <v>44310</v>
      </c>
      <c r="B362" s="16" t="s">
        <v>18</v>
      </c>
      <c r="C362" s="16" t="s">
        <v>114</v>
      </c>
      <c r="D362" s="16" t="s">
        <v>5</v>
      </c>
      <c r="E362" s="16" t="s">
        <v>57</v>
      </c>
      <c r="F362" s="16" t="s">
        <v>4</v>
      </c>
      <c r="G362" s="16" t="s">
        <v>56</v>
      </c>
      <c r="H362" s="16">
        <v>3</v>
      </c>
      <c r="I362" s="16">
        <v>22</v>
      </c>
      <c r="J362" s="16" t="s">
        <v>28</v>
      </c>
      <c r="K362" s="16" t="s">
        <v>122</v>
      </c>
      <c r="L362" s="16" t="s">
        <v>12</v>
      </c>
      <c r="M362" s="16">
        <v>1</v>
      </c>
      <c r="N362" s="16" t="s">
        <v>12</v>
      </c>
      <c r="O362" s="17" t="s">
        <v>33</v>
      </c>
      <c r="U362" t="str">
        <f t="shared" si="30"/>
        <v>Budaors Challenger CupBronze MatchCsaba BanyikAdrian Duszak</v>
      </c>
      <c r="Z362">
        <f t="shared" si="31"/>
        <v>1</v>
      </c>
      <c r="AA362">
        <f t="shared" si="32"/>
        <v>1</v>
      </c>
      <c r="AB362">
        <f t="shared" si="33"/>
        <v>0</v>
      </c>
      <c r="AC362">
        <f t="shared" si="34"/>
        <v>0</v>
      </c>
      <c r="AD362">
        <f t="shared" si="35"/>
        <v>0</v>
      </c>
    </row>
    <row r="363" spans="1:30" x14ac:dyDescent="0.35">
      <c r="A363" s="15">
        <v>44310</v>
      </c>
      <c r="B363" s="16" t="s">
        <v>18</v>
      </c>
      <c r="C363" s="16" t="s">
        <v>114</v>
      </c>
      <c r="D363" s="16" t="s">
        <v>5</v>
      </c>
      <c r="E363" s="16" t="s">
        <v>57</v>
      </c>
      <c r="F363" s="16" t="s">
        <v>4</v>
      </c>
      <c r="G363" s="16" t="s">
        <v>56</v>
      </c>
      <c r="H363" s="16">
        <v>3</v>
      </c>
      <c r="I363" s="16">
        <v>23</v>
      </c>
      <c r="J363" s="16" t="s">
        <v>28</v>
      </c>
      <c r="K363" s="16" t="s">
        <v>122</v>
      </c>
      <c r="L363" s="16" t="s">
        <v>12</v>
      </c>
      <c r="M363" s="16">
        <v>2</v>
      </c>
      <c r="N363" s="16" t="s">
        <v>12</v>
      </c>
      <c r="O363" s="17" t="s">
        <v>33</v>
      </c>
      <c r="U363" t="str">
        <f t="shared" si="30"/>
        <v>Budaors Challenger CupBronze MatchCsaba BanyikAdrian Duszak</v>
      </c>
      <c r="Z363">
        <f t="shared" si="31"/>
        <v>1</v>
      </c>
      <c r="AA363">
        <f t="shared" si="32"/>
        <v>0</v>
      </c>
      <c r="AB363">
        <f t="shared" si="33"/>
        <v>0</v>
      </c>
      <c r="AC363">
        <f t="shared" si="34"/>
        <v>1</v>
      </c>
      <c r="AD363">
        <f t="shared" si="35"/>
        <v>0</v>
      </c>
    </row>
    <row r="364" spans="1:30" x14ac:dyDescent="0.35">
      <c r="A364" s="15">
        <v>44310</v>
      </c>
      <c r="B364" s="16" t="s">
        <v>18</v>
      </c>
      <c r="C364" s="16" t="s">
        <v>114</v>
      </c>
      <c r="D364" s="16" t="s">
        <v>5</v>
      </c>
      <c r="E364" s="16" t="s">
        <v>57</v>
      </c>
      <c r="F364" s="16" t="s">
        <v>4</v>
      </c>
      <c r="G364" s="16" t="s">
        <v>56</v>
      </c>
      <c r="H364" s="16">
        <v>3</v>
      </c>
      <c r="I364" s="16">
        <v>24</v>
      </c>
      <c r="J364" s="16" t="s">
        <v>28</v>
      </c>
      <c r="K364" s="16" t="s">
        <v>122</v>
      </c>
      <c r="L364" s="16" t="s">
        <v>12</v>
      </c>
      <c r="M364" s="16">
        <v>1</v>
      </c>
      <c r="N364" s="16" t="s">
        <v>12</v>
      </c>
      <c r="O364" s="17" t="s">
        <v>34</v>
      </c>
      <c r="U364" t="str">
        <f t="shared" si="30"/>
        <v>Budaors Challenger CupBronze MatchCsaba BanyikAdrian Duszak</v>
      </c>
      <c r="Z364">
        <f t="shared" si="31"/>
        <v>1</v>
      </c>
      <c r="AA364">
        <f t="shared" si="32"/>
        <v>1</v>
      </c>
      <c r="AB364">
        <f t="shared" si="33"/>
        <v>0</v>
      </c>
      <c r="AC364">
        <f t="shared" si="34"/>
        <v>0</v>
      </c>
      <c r="AD364">
        <f t="shared" si="35"/>
        <v>0</v>
      </c>
    </row>
    <row r="365" spans="1:30" x14ac:dyDescent="0.35">
      <c r="A365" s="15">
        <v>44310</v>
      </c>
      <c r="B365" s="16" t="s">
        <v>18</v>
      </c>
      <c r="C365" s="16" t="s">
        <v>114</v>
      </c>
      <c r="D365" s="16" t="s">
        <v>5</v>
      </c>
      <c r="E365" s="16" t="s">
        <v>57</v>
      </c>
      <c r="F365" s="16" t="s">
        <v>4</v>
      </c>
      <c r="G365" s="16" t="s">
        <v>55</v>
      </c>
      <c r="H365" s="16">
        <v>1</v>
      </c>
      <c r="I365" s="16">
        <v>1</v>
      </c>
      <c r="J365" s="16" t="s">
        <v>28</v>
      </c>
      <c r="K365" s="16" t="s">
        <v>78</v>
      </c>
      <c r="L365" s="16" t="s">
        <v>11</v>
      </c>
      <c r="M365" s="16">
        <v>2</v>
      </c>
      <c r="N365" s="16" t="s">
        <v>12</v>
      </c>
      <c r="O365" s="17" t="s">
        <v>35</v>
      </c>
      <c r="U365" t="str">
        <f t="shared" si="30"/>
        <v>Budaors Challenger CupSemi FinalCsaba BanyikAdam Blazsovics</v>
      </c>
      <c r="Z365">
        <f t="shared" si="31"/>
        <v>0</v>
      </c>
      <c r="AA365">
        <f t="shared" si="32"/>
        <v>0</v>
      </c>
      <c r="AB365">
        <f t="shared" si="33"/>
        <v>0</v>
      </c>
      <c r="AC365">
        <f t="shared" si="34"/>
        <v>0</v>
      </c>
      <c r="AD365">
        <f t="shared" si="35"/>
        <v>1</v>
      </c>
    </row>
    <row r="366" spans="1:30" x14ac:dyDescent="0.35">
      <c r="A366" s="15">
        <v>44310</v>
      </c>
      <c r="B366" s="16" t="s">
        <v>18</v>
      </c>
      <c r="C366" s="16" t="s">
        <v>114</v>
      </c>
      <c r="D366" s="16" t="s">
        <v>5</v>
      </c>
      <c r="E366" s="16" t="s">
        <v>57</v>
      </c>
      <c r="F366" s="16" t="s">
        <v>4</v>
      </c>
      <c r="G366" s="16" t="s">
        <v>55</v>
      </c>
      <c r="H366" s="16">
        <v>1</v>
      </c>
      <c r="I366" s="16">
        <v>2</v>
      </c>
      <c r="J366" s="16" t="s">
        <v>28</v>
      </c>
      <c r="K366" s="16" t="s">
        <v>78</v>
      </c>
      <c r="L366" s="16" t="s">
        <v>11</v>
      </c>
      <c r="M366" s="16" t="s">
        <v>39</v>
      </c>
      <c r="N366" s="16" t="s">
        <v>12</v>
      </c>
      <c r="O366" s="17" t="s">
        <v>33</v>
      </c>
      <c r="U366" t="str">
        <f t="shared" si="30"/>
        <v>Budaors Challenger CupSemi FinalCsaba BanyikAdam Blazsovics</v>
      </c>
      <c r="Z366">
        <f t="shared" si="31"/>
        <v>0</v>
      </c>
      <c r="AA366">
        <f t="shared" si="32"/>
        <v>0</v>
      </c>
      <c r="AB366">
        <f t="shared" si="33"/>
        <v>0</v>
      </c>
      <c r="AC366">
        <f t="shared" si="34"/>
        <v>0</v>
      </c>
      <c r="AD366">
        <f t="shared" si="35"/>
        <v>0</v>
      </c>
    </row>
    <row r="367" spans="1:30" x14ac:dyDescent="0.35">
      <c r="A367" s="15">
        <v>44310</v>
      </c>
      <c r="B367" s="16" t="s">
        <v>18</v>
      </c>
      <c r="C367" s="16" t="s">
        <v>114</v>
      </c>
      <c r="D367" s="16" t="s">
        <v>5</v>
      </c>
      <c r="E367" s="16" t="s">
        <v>57</v>
      </c>
      <c r="F367" s="16" t="s">
        <v>4</v>
      </c>
      <c r="G367" s="16" t="s">
        <v>55</v>
      </c>
      <c r="H367" s="16">
        <v>1</v>
      </c>
      <c r="I367" s="16">
        <v>3</v>
      </c>
      <c r="J367" s="16" t="s">
        <v>28</v>
      </c>
      <c r="K367" s="16" t="s">
        <v>78</v>
      </c>
      <c r="L367" s="16" t="s">
        <v>11</v>
      </c>
      <c r="M367" s="16">
        <v>1</v>
      </c>
      <c r="N367" s="16" t="s">
        <v>11</v>
      </c>
      <c r="O367" s="17" t="s">
        <v>35</v>
      </c>
      <c r="U367" t="str">
        <f t="shared" si="30"/>
        <v>Budaors Challenger CupSemi FinalCsaba BanyikAdam Blazsovics</v>
      </c>
      <c r="Z367">
        <f t="shared" si="31"/>
        <v>1</v>
      </c>
      <c r="AA367">
        <f t="shared" si="32"/>
        <v>1</v>
      </c>
      <c r="AB367">
        <f t="shared" si="33"/>
        <v>0</v>
      </c>
      <c r="AC367">
        <f t="shared" si="34"/>
        <v>0</v>
      </c>
      <c r="AD367">
        <f t="shared" si="35"/>
        <v>0</v>
      </c>
    </row>
    <row r="368" spans="1:30" x14ac:dyDescent="0.35">
      <c r="A368" s="15">
        <v>44310</v>
      </c>
      <c r="B368" s="16" t="s">
        <v>18</v>
      </c>
      <c r="C368" s="16" t="s">
        <v>114</v>
      </c>
      <c r="D368" s="16" t="s">
        <v>5</v>
      </c>
      <c r="E368" s="16" t="s">
        <v>57</v>
      </c>
      <c r="F368" s="16" t="s">
        <v>4</v>
      </c>
      <c r="G368" s="16" t="s">
        <v>55</v>
      </c>
      <c r="H368" s="16">
        <v>1</v>
      </c>
      <c r="I368" s="16">
        <v>4</v>
      </c>
      <c r="J368" s="16" t="s">
        <v>28</v>
      </c>
      <c r="K368" s="16" t="s">
        <v>78</v>
      </c>
      <c r="L368" s="16" t="s">
        <v>11</v>
      </c>
      <c r="M368" s="16">
        <v>1</v>
      </c>
      <c r="N368" s="16" t="s">
        <v>40</v>
      </c>
      <c r="O368" s="17" t="s">
        <v>40</v>
      </c>
      <c r="U368" t="str">
        <f t="shared" si="30"/>
        <v>Budaors Challenger CupSemi FinalCsaba BanyikAdam Blazsovics</v>
      </c>
      <c r="Z368">
        <f t="shared" si="31"/>
        <v>0</v>
      </c>
      <c r="AA368">
        <f t="shared" si="32"/>
        <v>0</v>
      </c>
      <c r="AB368">
        <f t="shared" si="33"/>
        <v>0</v>
      </c>
      <c r="AC368">
        <f t="shared" si="34"/>
        <v>0</v>
      </c>
      <c r="AD368">
        <f t="shared" si="35"/>
        <v>0</v>
      </c>
    </row>
    <row r="369" spans="1:30" x14ac:dyDescent="0.35">
      <c r="A369" s="15">
        <v>44310</v>
      </c>
      <c r="B369" s="16" t="s">
        <v>18</v>
      </c>
      <c r="C369" s="16" t="s">
        <v>114</v>
      </c>
      <c r="D369" s="16" t="s">
        <v>5</v>
      </c>
      <c r="E369" s="16" t="s">
        <v>57</v>
      </c>
      <c r="F369" s="16" t="s">
        <v>4</v>
      </c>
      <c r="G369" s="16" t="s">
        <v>55</v>
      </c>
      <c r="H369" s="16">
        <v>1</v>
      </c>
      <c r="I369" s="16">
        <v>5</v>
      </c>
      <c r="J369" s="16" t="s">
        <v>28</v>
      </c>
      <c r="K369" s="16" t="s">
        <v>78</v>
      </c>
      <c r="L369" s="16" t="s">
        <v>11</v>
      </c>
      <c r="M369" s="16">
        <v>1</v>
      </c>
      <c r="N369" s="16" t="s">
        <v>12</v>
      </c>
      <c r="O369" s="17" t="s">
        <v>34</v>
      </c>
      <c r="U369" t="str">
        <f t="shared" si="30"/>
        <v>Budaors Challenger CupSemi FinalCsaba BanyikAdam Blazsovics</v>
      </c>
      <c r="Z369">
        <f t="shared" si="31"/>
        <v>0</v>
      </c>
      <c r="AA369">
        <f t="shared" si="32"/>
        <v>0</v>
      </c>
      <c r="AB369">
        <f t="shared" si="33"/>
        <v>1</v>
      </c>
      <c r="AC369">
        <f t="shared" si="34"/>
        <v>0</v>
      </c>
      <c r="AD369">
        <f t="shared" si="35"/>
        <v>0</v>
      </c>
    </row>
    <row r="370" spans="1:30" x14ac:dyDescent="0.35">
      <c r="A370" s="15">
        <v>44310</v>
      </c>
      <c r="B370" s="16" t="s">
        <v>18</v>
      </c>
      <c r="C370" s="16" t="s">
        <v>114</v>
      </c>
      <c r="D370" s="16" t="s">
        <v>5</v>
      </c>
      <c r="E370" s="16" t="s">
        <v>57</v>
      </c>
      <c r="F370" s="16" t="s">
        <v>4</v>
      </c>
      <c r="G370" s="16" t="s">
        <v>55</v>
      </c>
      <c r="H370" s="16">
        <v>1</v>
      </c>
      <c r="I370" s="16">
        <v>6</v>
      </c>
      <c r="J370" s="16" t="s">
        <v>28</v>
      </c>
      <c r="K370" s="16" t="s">
        <v>78</v>
      </c>
      <c r="L370" s="16" t="s">
        <v>12</v>
      </c>
      <c r="M370" s="16">
        <v>1</v>
      </c>
      <c r="N370" s="16" t="s">
        <v>12</v>
      </c>
      <c r="O370" s="17" t="s">
        <v>34</v>
      </c>
      <c r="U370" t="str">
        <f t="shared" si="30"/>
        <v>Budaors Challenger CupSemi FinalCsaba BanyikAdam Blazsovics</v>
      </c>
      <c r="Z370">
        <f t="shared" si="31"/>
        <v>1</v>
      </c>
      <c r="AA370">
        <f t="shared" si="32"/>
        <v>1</v>
      </c>
      <c r="AB370">
        <f t="shared" si="33"/>
        <v>0</v>
      </c>
      <c r="AC370">
        <f t="shared" si="34"/>
        <v>0</v>
      </c>
      <c r="AD370">
        <f t="shared" si="35"/>
        <v>0</v>
      </c>
    </row>
    <row r="371" spans="1:30" x14ac:dyDescent="0.35">
      <c r="A371" s="15">
        <v>44310</v>
      </c>
      <c r="B371" s="16" t="s">
        <v>18</v>
      </c>
      <c r="C371" s="16" t="s">
        <v>114</v>
      </c>
      <c r="D371" s="16" t="s">
        <v>5</v>
      </c>
      <c r="E371" s="16" t="s">
        <v>57</v>
      </c>
      <c r="F371" s="16" t="s">
        <v>4</v>
      </c>
      <c r="G371" s="16" t="s">
        <v>55</v>
      </c>
      <c r="H371" s="16">
        <v>1</v>
      </c>
      <c r="I371" s="16">
        <v>7</v>
      </c>
      <c r="J371" s="16" t="s">
        <v>28</v>
      </c>
      <c r="K371" s="16" t="s">
        <v>78</v>
      </c>
      <c r="L371" s="16" t="s">
        <v>12</v>
      </c>
      <c r="M371" s="16">
        <v>2</v>
      </c>
      <c r="N371" s="16" t="s">
        <v>11</v>
      </c>
      <c r="O371" s="17" t="s">
        <v>34</v>
      </c>
      <c r="U371" t="str">
        <f t="shared" si="30"/>
        <v>Budaors Challenger CupSemi FinalCsaba BanyikAdam Blazsovics</v>
      </c>
      <c r="Z371">
        <f t="shared" si="31"/>
        <v>0</v>
      </c>
      <c r="AA371">
        <f t="shared" si="32"/>
        <v>0</v>
      </c>
      <c r="AB371">
        <f t="shared" si="33"/>
        <v>0</v>
      </c>
      <c r="AC371">
        <f t="shared" si="34"/>
        <v>0</v>
      </c>
      <c r="AD371">
        <f t="shared" si="35"/>
        <v>1</v>
      </c>
    </row>
    <row r="372" spans="1:30" x14ac:dyDescent="0.35">
      <c r="A372" s="15">
        <v>44310</v>
      </c>
      <c r="B372" s="16" t="s">
        <v>18</v>
      </c>
      <c r="C372" s="16" t="s">
        <v>114</v>
      </c>
      <c r="D372" s="16" t="s">
        <v>5</v>
      </c>
      <c r="E372" s="16" t="s">
        <v>57</v>
      </c>
      <c r="F372" s="16" t="s">
        <v>4</v>
      </c>
      <c r="G372" s="16" t="s">
        <v>55</v>
      </c>
      <c r="H372" s="16">
        <v>1</v>
      </c>
      <c r="I372" s="16">
        <v>8</v>
      </c>
      <c r="J372" s="16" t="s">
        <v>28</v>
      </c>
      <c r="K372" s="16" t="s">
        <v>78</v>
      </c>
      <c r="L372" s="16" t="s">
        <v>12</v>
      </c>
      <c r="M372" s="16">
        <v>2</v>
      </c>
      <c r="N372" s="16" t="s">
        <v>11</v>
      </c>
      <c r="O372" s="17" t="s">
        <v>34</v>
      </c>
      <c r="U372" t="str">
        <f t="shared" si="30"/>
        <v>Budaors Challenger CupSemi FinalCsaba BanyikAdam Blazsovics</v>
      </c>
      <c r="Z372">
        <f t="shared" si="31"/>
        <v>0</v>
      </c>
      <c r="AA372">
        <f t="shared" si="32"/>
        <v>0</v>
      </c>
      <c r="AB372">
        <f t="shared" si="33"/>
        <v>0</v>
      </c>
      <c r="AC372">
        <f t="shared" si="34"/>
        <v>0</v>
      </c>
      <c r="AD372">
        <f t="shared" si="35"/>
        <v>1</v>
      </c>
    </row>
    <row r="373" spans="1:30" x14ac:dyDescent="0.35">
      <c r="A373" s="15">
        <v>44310</v>
      </c>
      <c r="B373" s="16" t="s">
        <v>18</v>
      </c>
      <c r="C373" s="16" t="s">
        <v>114</v>
      </c>
      <c r="D373" s="16" t="s">
        <v>5</v>
      </c>
      <c r="E373" s="16" t="s">
        <v>57</v>
      </c>
      <c r="F373" s="16" t="s">
        <v>4</v>
      </c>
      <c r="G373" s="16" t="s">
        <v>55</v>
      </c>
      <c r="H373" s="16">
        <v>1</v>
      </c>
      <c r="I373" s="16">
        <v>9</v>
      </c>
      <c r="J373" s="16" t="s">
        <v>28</v>
      </c>
      <c r="K373" s="16" t="s">
        <v>78</v>
      </c>
      <c r="L373" s="16" t="s">
        <v>12</v>
      </c>
      <c r="M373" s="16">
        <v>2</v>
      </c>
      <c r="N373" s="16" t="s">
        <v>12</v>
      </c>
      <c r="O373" s="17" t="s">
        <v>34</v>
      </c>
      <c r="U373" t="str">
        <f t="shared" si="30"/>
        <v>Budaors Challenger CupSemi FinalCsaba BanyikAdam Blazsovics</v>
      </c>
      <c r="Z373">
        <f t="shared" si="31"/>
        <v>1</v>
      </c>
      <c r="AA373">
        <f t="shared" si="32"/>
        <v>0</v>
      </c>
      <c r="AB373">
        <f t="shared" si="33"/>
        <v>0</v>
      </c>
      <c r="AC373">
        <f t="shared" si="34"/>
        <v>1</v>
      </c>
      <c r="AD373">
        <f t="shared" si="35"/>
        <v>0</v>
      </c>
    </row>
    <row r="374" spans="1:30" x14ac:dyDescent="0.35">
      <c r="A374" s="15">
        <v>44310</v>
      </c>
      <c r="B374" s="16" t="s">
        <v>18</v>
      </c>
      <c r="C374" s="16" t="s">
        <v>114</v>
      </c>
      <c r="D374" s="16" t="s">
        <v>5</v>
      </c>
      <c r="E374" s="16" t="s">
        <v>57</v>
      </c>
      <c r="F374" s="16" t="s">
        <v>4</v>
      </c>
      <c r="G374" s="16" t="s">
        <v>55</v>
      </c>
      <c r="H374" s="16">
        <v>1</v>
      </c>
      <c r="I374" s="16">
        <v>10</v>
      </c>
      <c r="J374" s="16" t="s">
        <v>28</v>
      </c>
      <c r="K374" s="16" t="s">
        <v>78</v>
      </c>
      <c r="L374" s="16" t="s">
        <v>11</v>
      </c>
      <c r="M374" s="16">
        <v>2</v>
      </c>
      <c r="N374" s="16" t="s">
        <v>12</v>
      </c>
      <c r="O374" s="17" t="s">
        <v>34</v>
      </c>
      <c r="U374" t="str">
        <f t="shared" si="30"/>
        <v>Budaors Challenger CupSemi FinalCsaba BanyikAdam Blazsovics</v>
      </c>
      <c r="Z374">
        <f t="shared" si="31"/>
        <v>0</v>
      </c>
      <c r="AA374">
        <f t="shared" si="32"/>
        <v>0</v>
      </c>
      <c r="AB374">
        <f t="shared" si="33"/>
        <v>0</v>
      </c>
      <c r="AC374">
        <f t="shared" si="34"/>
        <v>0</v>
      </c>
      <c r="AD374">
        <f t="shared" si="35"/>
        <v>1</v>
      </c>
    </row>
    <row r="375" spans="1:30" x14ac:dyDescent="0.35">
      <c r="A375" s="15">
        <v>44310</v>
      </c>
      <c r="B375" s="16" t="s">
        <v>18</v>
      </c>
      <c r="C375" s="16" t="s">
        <v>114</v>
      </c>
      <c r="D375" s="16" t="s">
        <v>5</v>
      </c>
      <c r="E375" s="16" t="s">
        <v>57</v>
      </c>
      <c r="F375" s="16" t="s">
        <v>4</v>
      </c>
      <c r="G375" s="16" t="s">
        <v>55</v>
      </c>
      <c r="H375" s="16">
        <v>1</v>
      </c>
      <c r="I375" s="16">
        <v>11</v>
      </c>
      <c r="J375" s="16" t="s">
        <v>28</v>
      </c>
      <c r="K375" s="16" t="s">
        <v>78</v>
      </c>
      <c r="L375" s="16" t="s">
        <v>11</v>
      </c>
      <c r="M375" s="16">
        <v>1</v>
      </c>
      <c r="N375" s="16" t="s">
        <v>11</v>
      </c>
      <c r="O375" s="17" t="s">
        <v>34</v>
      </c>
      <c r="U375" t="str">
        <f t="shared" si="30"/>
        <v>Budaors Challenger CupSemi FinalCsaba BanyikAdam Blazsovics</v>
      </c>
      <c r="Z375">
        <f t="shared" si="31"/>
        <v>1</v>
      </c>
      <c r="AA375">
        <f t="shared" si="32"/>
        <v>1</v>
      </c>
      <c r="AB375">
        <f t="shared" si="33"/>
        <v>0</v>
      </c>
      <c r="AC375">
        <f t="shared" si="34"/>
        <v>0</v>
      </c>
      <c r="AD375">
        <f t="shared" si="35"/>
        <v>0</v>
      </c>
    </row>
    <row r="376" spans="1:30" x14ac:dyDescent="0.35">
      <c r="A376" s="15">
        <v>44310</v>
      </c>
      <c r="B376" s="16" t="s">
        <v>18</v>
      </c>
      <c r="C376" s="16" t="s">
        <v>114</v>
      </c>
      <c r="D376" s="16" t="s">
        <v>5</v>
      </c>
      <c r="E376" s="16" t="s">
        <v>57</v>
      </c>
      <c r="F376" s="16" t="s">
        <v>4</v>
      </c>
      <c r="G376" s="16" t="s">
        <v>55</v>
      </c>
      <c r="H376" s="16">
        <v>1</v>
      </c>
      <c r="I376" s="16">
        <v>12</v>
      </c>
      <c r="J376" s="16" t="s">
        <v>28</v>
      </c>
      <c r="K376" s="16" t="s">
        <v>78</v>
      </c>
      <c r="L376" s="16" t="s">
        <v>11</v>
      </c>
      <c r="M376" s="16">
        <v>1</v>
      </c>
      <c r="N376" s="16" t="s">
        <v>12</v>
      </c>
      <c r="O376" s="17" t="s">
        <v>33</v>
      </c>
      <c r="U376" t="str">
        <f t="shared" si="30"/>
        <v>Budaors Challenger CupSemi FinalCsaba BanyikAdam Blazsovics</v>
      </c>
      <c r="Z376">
        <f t="shared" si="31"/>
        <v>0</v>
      </c>
      <c r="AA376">
        <f t="shared" si="32"/>
        <v>0</v>
      </c>
      <c r="AB376">
        <f t="shared" si="33"/>
        <v>1</v>
      </c>
      <c r="AC376">
        <f t="shared" si="34"/>
        <v>0</v>
      </c>
      <c r="AD376">
        <f t="shared" si="35"/>
        <v>0</v>
      </c>
    </row>
    <row r="377" spans="1:30" x14ac:dyDescent="0.35">
      <c r="A377" s="15">
        <v>44310</v>
      </c>
      <c r="B377" s="16" t="s">
        <v>18</v>
      </c>
      <c r="C377" s="16" t="s">
        <v>114</v>
      </c>
      <c r="D377" s="16" t="s">
        <v>5</v>
      </c>
      <c r="E377" s="16" t="s">
        <v>57</v>
      </c>
      <c r="F377" s="16" t="s">
        <v>4</v>
      </c>
      <c r="G377" s="16" t="s">
        <v>55</v>
      </c>
      <c r="H377" s="16">
        <v>1</v>
      </c>
      <c r="I377" s="16">
        <v>13</v>
      </c>
      <c r="J377" s="16" t="s">
        <v>28</v>
      </c>
      <c r="K377" s="16" t="s">
        <v>78</v>
      </c>
      <c r="L377" s="16" t="s">
        <v>11</v>
      </c>
      <c r="M377" s="16">
        <v>1</v>
      </c>
      <c r="N377" s="16" t="s">
        <v>11</v>
      </c>
      <c r="O377" s="17" t="s">
        <v>34</v>
      </c>
      <c r="U377" t="str">
        <f t="shared" si="30"/>
        <v>Budaors Challenger CupSemi FinalCsaba BanyikAdam Blazsovics</v>
      </c>
      <c r="Z377">
        <f t="shared" si="31"/>
        <v>1</v>
      </c>
      <c r="AA377">
        <f t="shared" si="32"/>
        <v>1</v>
      </c>
      <c r="AB377">
        <f t="shared" si="33"/>
        <v>0</v>
      </c>
      <c r="AC377">
        <f t="shared" si="34"/>
        <v>0</v>
      </c>
      <c r="AD377">
        <f t="shared" si="35"/>
        <v>0</v>
      </c>
    </row>
    <row r="378" spans="1:30" x14ac:dyDescent="0.35">
      <c r="A378" s="15">
        <v>44310</v>
      </c>
      <c r="B378" s="16" t="s">
        <v>18</v>
      </c>
      <c r="C378" s="16" t="s">
        <v>114</v>
      </c>
      <c r="D378" s="16" t="s">
        <v>5</v>
      </c>
      <c r="E378" s="16" t="s">
        <v>57</v>
      </c>
      <c r="F378" s="16" t="s">
        <v>4</v>
      </c>
      <c r="G378" s="16" t="s">
        <v>55</v>
      </c>
      <c r="H378" s="16">
        <v>1</v>
      </c>
      <c r="I378" s="16">
        <v>14</v>
      </c>
      <c r="J378" s="16" t="s">
        <v>28</v>
      </c>
      <c r="K378" s="16" t="s">
        <v>78</v>
      </c>
      <c r="L378" s="16" t="s">
        <v>12</v>
      </c>
      <c r="M378" s="16">
        <v>2</v>
      </c>
      <c r="N378" s="16" t="s">
        <v>12</v>
      </c>
      <c r="O378" s="17" t="s">
        <v>35</v>
      </c>
      <c r="U378" t="str">
        <f t="shared" si="30"/>
        <v>Budaors Challenger CupSemi FinalCsaba BanyikAdam Blazsovics</v>
      </c>
      <c r="Z378">
        <f t="shared" si="31"/>
        <v>1</v>
      </c>
      <c r="AA378">
        <f t="shared" si="32"/>
        <v>0</v>
      </c>
      <c r="AB378">
        <f t="shared" si="33"/>
        <v>0</v>
      </c>
      <c r="AC378">
        <f t="shared" si="34"/>
        <v>1</v>
      </c>
      <c r="AD378">
        <f t="shared" si="35"/>
        <v>0</v>
      </c>
    </row>
    <row r="379" spans="1:30" x14ac:dyDescent="0.35">
      <c r="A379" s="15">
        <v>44310</v>
      </c>
      <c r="B379" s="16" t="s">
        <v>18</v>
      </c>
      <c r="C379" s="16" t="s">
        <v>114</v>
      </c>
      <c r="D379" s="16" t="s">
        <v>5</v>
      </c>
      <c r="E379" s="16" t="s">
        <v>57</v>
      </c>
      <c r="F379" s="16" t="s">
        <v>4</v>
      </c>
      <c r="G379" s="16" t="s">
        <v>55</v>
      </c>
      <c r="H379" s="16">
        <v>1</v>
      </c>
      <c r="I379" s="16">
        <v>15</v>
      </c>
      <c r="J379" s="16" t="s">
        <v>28</v>
      </c>
      <c r="K379" s="16" t="s">
        <v>78</v>
      </c>
      <c r="L379" s="16" t="s">
        <v>12</v>
      </c>
      <c r="M379" s="16">
        <v>2</v>
      </c>
      <c r="N379" s="16" t="s">
        <v>12</v>
      </c>
      <c r="O379" s="17" t="s">
        <v>33</v>
      </c>
      <c r="U379" t="str">
        <f t="shared" si="30"/>
        <v>Budaors Challenger CupSemi FinalCsaba BanyikAdam Blazsovics</v>
      </c>
      <c r="Z379">
        <f t="shared" si="31"/>
        <v>1</v>
      </c>
      <c r="AA379">
        <f t="shared" si="32"/>
        <v>0</v>
      </c>
      <c r="AB379">
        <f t="shared" si="33"/>
        <v>0</v>
      </c>
      <c r="AC379">
        <f t="shared" si="34"/>
        <v>1</v>
      </c>
      <c r="AD379">
        <f t="shared" si="35"/>
        <v>0</v>
      </c>
    </row>
    <row r="380" spans="1:30" x14ac:dyDescent="0.35">
      <c r="A380" s="15">
        <v>44310</v>
      </c>
      <c r="B380" s="16" t="s">
        <v>18</v>
      </c>
      <c r="C380" s="16" t="s">
        <v>114</v>
      </c>
      <c r="D380" s="16" t="s">
        <v>5</v>
      </c>
      <c r="E380" s="16" t="s">
        <v>57</v>
      </c>
      <c r="F380" s="16" t="s">
        <v>4</v>
      </c>
      <c r="G380" s="16" t="s">
        <v>55</v>
      </c>
      <c r="H380" s="16">
        <v>1</v>
      </c>
      <c r="I380" s="16">
        <v>16</v>
      </c>
      <c r="J380" s="16" t="s">
        <v>28</v>
      </c>
      <c r="K380" s="16" t="s">
        <v>78</v>
      </c>
      <c r="L380" s="16" t="s">
        <v>12</v>
      </c>
      <c r="M380" s="16">
        <v>1</v>
      </c>
      <c r="N380" s="16" t="s">
        <v>11</v>
      </c>
      <c r="O380" s="17" t="s">
        <v>35</v>
      </c>
      <c r="U380" t="str">
        <f t="shared" si="30"/>
        <v>Budaors Challenger CupSemi FinalCsaba BanyikAdam Blazsovics</v>
      </c>
      <c r="Z380">
        <f t="shared" si="31"/>
        <v>0</v>
      </c>
      <c r="AA380">
        <f t="shared" si="32"/>
        <v>0</v>
      </c>
      <c r="AB380">
        <f t="shared" si="33"/>
        <v>1</v>
      </c>
      <c r="AC380">
        <f t="shared" si="34"/>
        <v>0</v>
      </c>
      <c r="AD380">
        <f t="shared" si="35"/>
        <v>0</v>
      </c>
    </row>
    <row r="381" spans="1:30" x14ac:dyDescent="0.35">
      <c r="A381" s="15">
        <v>44310</v>
      </c>
      <c r="B381" s="16" t="s">
        <v>18</v>
      </c>
      <c r="C381" s="16" t="s">
        <v>114</v>
      </c>
      <c r="D381" s="16" t="s">
        <v>5</v>
      </c>
      <c r="E381" s="16" t="s">
        <v>57</v>
      </c>
      <c r="F381" s="16" t="s">
        <v>4</v>
      </c>
      <c r="G381" s="16" t="s">
        <v>55</v>
      </c>
      <c r="H381" s="16">
        <v>1</v>
      </c>
      <c r="I381" s="16">
        <v>17</v>
      </c>
      <c r="J381" s="16" t="s">
        <v>28</v>
      </c>
      <c r="K381" s="16" t="s">
        <v>78</v>
      </c>
      <c r="L381" s="16" t="s">
        <v>12</v>
      </c>
      <c r="M381" s="16" t="s">
        <v>39</v>
      </c>
      <c r="N381" s="16" t="s">
        <v>11</v>
      </c>
      <c r="O381" s="17" t="s">
        <v>33</v>
      </c>
      <c r="U381" t="str">
        <f t="shared" si="30"/>
        <v>Budaors Challenger CupSemi FinalCsaba BanyikAdam Blazsovics</v>
      </c>
      <c r="Z381">
        <f t="shared" si="31"/>
        <v>0</v>
      </c>
      <c r="AA381">
        <f t="shared" si="32"/>
        <v>0</v>
      </c>
      <c r="AB381">
        <f t="shared" si="33"/>
        <v>0</v>
      </c>
      <c r="AC381">
        <f t="shared" si="34"/>
        <v>0</v>
      </c>
      <c r="AD381">
        <f t="shared" si="35"/>
        <v>0</v>
      </c>
    </row>
    <row r="382" spans="1:30" x14ac:dyDescent="0.35">
      <c r="A382" s="15">
        <v>44310</v>
      </c>
      <c r="B382" s="16" t="s">
        <v>18</v>
      </c>
      <c r="C382" s="16" t="s">
        <v>114</v>
      </c>
      <c r="D382" s="16" t="s">
        <v>5</v>
      </c>
      <c r="E382" s="16" t="s">
        <v>57</v>
      </c>
      <c r="F382" s="16" t="s">
        <v>4</v>
      </c>
      <c r="G382" s="16" t="s">
        <v>55</v>
      </c>
      <c r="H382" s="16">
        <v>1</v>
      </c>
      <c r="I382" s="16">
        <v>18</v>
      </c>
      <c r="J382" s="16" t="s">
        <v>28</v>
      </c>
      <c r="K382" s="16" t="s">
        <v>78</v>
      </c>
      <c r="L382" s="16" t="s">
        <v>11</v>
      </c>
      <c r="M382" s="16">
        <v>1</v>
      </c>
      <c r="N382" s="16" t="s">
        <v>11</v>
      </c>
      <c r="O382" s="17" t="s">
        <v>34</v>
      </c>
      <c r="U382" t="str">
        <f t="shared" si="30"/>
        <v>Budaors Challenger CupSemi FinalCsaba BanyikAdam Blazsovics</v>
      </c>
      <c r="Z382">
        <f t="shared" si="31"/>
        <v>1</v>
      </c>
      <c r="AA382">
        <f t="shared" si="32"/>
        <v>1</v>
      </c>
      <c r="AB382">
        <f t="shared" si="33"/>
        <v>0</v>
      </c>
      <c r="AC382">
        <f t="shared" si="34"/>
        <v>0</v>
      </c>
      <c r="AD382">
        <f t="shared" si="35"/>
        <v>0</v>
      </c>
    </row>
    <row r="383" spans="1:30" x14ac:dyDescent="0.35">
      <c r="A383" s="15">
        <v>44310</v>
      </c>
      <c r="B383" s="16" t="s">
        <v>18</v>
      </c>
      <c r="C383" s="16" t="s">
        <v>114</v>
      </c>
      <c r="D383" s="16" t="s">
        <v>5</v>
      </c>
      <c r="E383" s="16" t="s">
        <v>57</v>
      </c>
      <c r="F383" s="16" t="s">
        <v>4</v>
      </c>
      <c r="G383" s="16" t="s">
        <v>55</v>
      </c>
      <c r="H383" s="16">
        <v>1</v>
      </c>
      <c r="I383" s="16">
        <v>19</v>
      </c>
      <c r="J383" s="16" t="s">
        <v>28</v>
      </c>
      <c r="K383" s="16" t="s">
        <v>78</v>
      </c>
      <c r="L383" s="16" t="s">
        <v>11</v>
      </c>
      <c r="M383" s="16">
        <v>1</v>
      </c>
      <c r="N383" s="16" t="s">
        <v>12</v>
      </c>
      <c r="O383" s="17" t="s">
        <v>34</v>
      </c>
      <c r="U383" t="str">
        <f t="shared" si="30"/>
        <v>Budaors Challenger CupSemi FinalCsaba BanyikAdam Blazsovics</v>
      </c>
      <c r="Z383">
        <f t="shared" si="31"/>
        <v>0</v>
      </c>
      <c r="AA383">
        <f t="shared" si="32"/>
        <v>0</v>
      </c>
      <c r="AB383">
        <f t="shared" si="33"/>
        <v>1</v>
      </c>
      <c r="AC383">
        <f t="shared" si="34"/>
        <v>0</v>
      </c>
      <c r="AD383">
        <f t="shared" si="35"/>
        <v>0</v>
      </c>
    </row>
    <row r="384" spans="1:30" x14ac:dyDescent="0.35">
      <c r="A384" s="15">
        <v>44310</v>
      </c>
      <c r="B384" s="16" t="s">
        <v>18</v>
      </c>
      <c r="C384" s="16" t="s">
        <v>114</v>
      </c>
      <c r="D384" s="16" t="s">
        <v>5</v>
      </c>
      <c r="E384" s="16" t="s">
        <v>57</v>
      </c>
      <c r="F384" s="16" t="s">
        <v>4</v>
      </c>
      <c r="G384" s="16" t="s">
        <v>55</v>
      </c>
      <c r="H384" s="16">
        <v>1</v>
      </c>
      <c r="I384" s="16">
        <v>20</v>
      </c>
      <c r="J384" s="16" t="s">
        <v>28</v>
      </c>
      <c r="K384" s="16" t="s">
        <v>78</v>
      </c>
      <c r="L384" s="16" t="s">
        <v>11</v>
      </c>
      <c r="M384" s="16">
        <v>2</v>
      </c>
      <c r="N384" s="16" t="s">
        <v>12</v>
      </c>
      <c r="O384" s="17" t="s">
        <v>34</v>
      </c>
      <c r="U384" t="str">
        <f t="shared" si="30"/>
        <v>Budaors Challenger CupSemi FinalCsaba BanyikAdam Blazsovics</v>
      </c>
      <c r="Z384">
        <f t="shared" si="31"/>
        <v>0</v>
      </c>
      <c r="AA384">
        <f t="shared" si="32"/>
        <v>0</v>
      </c>
      <c r="AB384">
        <f t="shared" si="33"/>
        <v>0</v>
      </c>
      <c r="AC384">
        <f t="shared" si="34"/>
        <v>0</v>
      </c>
      <c r="AD384">
        <f t="shared" si="35"/>
        <v>1</v>
      </c>
    </row>
    <row r="385" spans="1:30" x14ac:dyDescent="0.35">
      <c r="A385" s="15">
        <v>44310</v>
      </c>
      <c r="B385" s="16" t="s">
        <v>18</v>
      </c>
      <c r="C385" s="16" t="s">
        <v>114</v>
      </c>
      <c r="D385" s="16" t="s">
        <v>5</v>
      </c>
      <c r="E385" s="16" t="s">
        <v>57</v>
      </c>
      <c r="F385" s="16" t="s">
        <v>4</v>
      </c>
      <c r="G385" s="16" t="s">
        <v>55</v>
      </c>
      <c r="H385" s="16">
        <v>2</v>
      </c>
      <c r="I385" s="16">
        <v>1</v>
      </c>
      <c r="J385" s="16" t="s">
        <v>28</v>
      </c>
      <c r="K385" s="16" t="s">
        <v>78</v>
      </c>
      <c r="L385" s="16" t="s">
        <v>12</v>
      </c>
      <c r="M385" s="16">
        <v>2</v>
      </c>
      <c r="N385" s="16" t="s">
        <v>11</v>
      </c>
      <c r="O385" s="17" t="s">
        <v>34</v>
      </c>
      <c r="U385" t="str">
        <f t="shared" si="30"/>
        <v>Budaors Challenger CupSemi FinalCsaba BanyikAdam Blazsovics</v>
      </c>
      <c r="Z385">
        <f t="shared" si="31"/>
        <v>0</v>
      </c>
      <c r="AA385">
        <f t="shared" si="32"/>
        <v>0</v>
      </c>
      <c r="AB385">
        <f t="shared" si="33"/>
        <v>0</v>
      </c>
      <c r="AC385">
        <f t="shared" si="34"/>
        <v>0</v>
      </c>
      <c r="AD385">
        <f t="shared" si="35"/>
        <v>1</v>
      </c>
    </row>
    <row r="386" spans="1:30" x14ac:dyDescent="0.35">
      <c r="A386" s="15">
        <v>44310</v>
      </c>
      <c r="B386" s="16" t="s">
        <v>18</v>
      </c>
      <c r="C386" s="16" t="s">
        <v>114</v>
      </c>
      <c r="D386" s="16" t="s">
        <v>5</v>
      </c>
      <c r="E386" s="16" t="s">
        <v>57</v>
      </c>
      <c r="F386" s="16" t="s">
        <v>4</v>
      </c>
      <c r="G386" s="16" t="s">
        <v>55</v>
      </c>
      <c r="H386" s="16">
        <v>2</v>
      </c>
      <c r="I386" s="16">
        <v>2</v>
      </c>
      <c r="J386" s="16" t="s">
        <v>28</v>
      </c>
      <c r="K386" s="16" t="s">
        <v>78</v>
      </c>
      <c r="L386" s="16" t="s">
        <v>12</v>
      </c>
      <c r="M386" s="16" t="s">
        <v>39</v>
      </c>
      <c r="N386" s="16" t="s">
        <v>11</v>
      </c>
      <c r="O386" s="17" t="s">
        <v>33</v>
      </c>
      <c r="U386" t="str">
        <f t="shared" si="30"/>
        <v>Budaors Challenger CupSemi FinalCsaba BanyikAdam Blazsovics</v>
      </c>
      <c r="Z386">
        <f t="shared" si="31"/>
        <v>0</v>
      </c>
      <c r="AA386">
        <f t="shared" si="32"/>
        <v>0</v>
      </c>
      <c r="AB386">
        <f t="shared" si="33"/>
        <v>0</v>
      </c>
      <c r="AC386">
        <f t="shared" si="34"/>
        <v>0</v>
      </c>
      <c r="AD386">
        <f t="shared" si="35"/>
        <v>0</v>
      </c>
    </row>
    <row r="387" spans="1:30" x14ac:dyDescent="0.35">
      <c r="A387" s="15">
        <v>44310</v>
      </c>
      <c r="B387" s="16" t="s">
        <v>18</v>
      </c>
      <c r="C387" s="16" t="s">
        <v>114</v>
      </c>
      <c r="D387" s="16" t="s">
        <v>5</v>
      </c>
      <c r="E387" s="16" t="s">
        <v>57</v>
      </c>
      <c r="F387" s="16" t="s">
        <v>4</v>
      </c>
      <c r="G387" s="16" t="s">
        <v>55</v>
      </c>
      <c r="H387" s="16">
        <v>2</v>
      </c>
      <c r="I387" s="16">
        <v>3</v>
      </c>
      <c r="J387" s="16" t="s">
        <v>28</v>
      </c>
      <c r="K387" s="16" t="s">
        <v>78</v>
      </c>
      <c r="L387" s="16" t="s">
        <v>12</v>
      </c>
      <c r="M387" s="16">
        <v>1</v>
      </c>
      <c r="N387" s="16" t="s">
        <v>40</v>
      </c>
      <c r="O387" s="17" t="s">
        <v>40</v>
      </c>
      <c r="U387" t="str">
        <f t="shared" ref="U387:U450" si="36">CONCATENATE(C387,G387,J387,K387)</f>
        <v>Budaors Challenger CupSemi FinalCsaba BanyikAdam Blazsovics</v>
      </c>
      <c r="Z387">
        <f t="shared" ref="Z387:Z450" si="37">IF(L387=N387,1,0)</f>
        <v>0</v>
      </c>
      <c r="AA387">
        <f t="shared" ref="AA387:AA450" si="38">IF(AND(M387=1,L387=N387),1,0)</f>
        <v>0</v>
      </c>
      <c r="AB387">
        <f t="shared" ref="AB387:AB450" si="39">IF(AND(M387=1,L387&lt;&gt;N387,N387&lt;&gt;"E"),1,0)</f>
        <v>0</v>
      </c>
      <c r="AC387">
        <f t="shared" ref="AC387:AC450" si="40">IF(AND(M387=2,L387=N387),1,0)</f>
        <v>0</v>
      </c>
      <c r="AD387">
        <f t="shared" ref="AD387:AD450" si="41">IF(AND(M387=2,L387&lt;&gt;N387,N387&lt;&gt;"E"),1,0)</f>
        <v>0</v>
      </c>
    </row>
    <row r="388" spans="1:30" x14ac:dyDescent="0.35">
      <c r="A388" s="15">
        <v>44310</v>
      </c>
      <c r="B388" s="16" t="s">
        <v>18</v>
      </c>
      <c r="C388" s="16" t="s">
        <v>114</v>
      </c>
      <c r="D388" s="16" t="s">
        <v>5</v>
      </c>
      <c r="E388" s="16" t="s">
        <v>57</v>
      </c>
      <c r="F388" s="16" t="s">
        <v>4</v>
      </c>
      <c r="G388" s="16" t="s">
        <v>55</v>
      </c>
      <c r="H388" s="16">
        <v>2</v>
      </c>
      <c r="I388" s="16">
        <v>4</v>
      </c>
      <c r="J388" s="16" t="s">
        <v>28</v>
      </c>
      <c r="K388" s="16" t="s">
        <v>78</v>
      </c>
      <c r="L388" s="16" t="s">
        <v>12</v>
      </c>
      <c r="M388" s="16">
        <v>2</v>
      </c>
      <c r="N388" s="16" t="s">
        <v>11</v>
      </c>
      <c r="O388" s="17" t="s">
        <v>34</v>
      </c>
      <c r="U388" t="str">
        <f t="shared" si="36"/>
        <v>Budaors Challenger CupSemi FinalCsaba BanyikAdam Blazsovics</v>
      </c>
      <c r="Z388">
        <f t="shared" si="37"/>
        <v>0</v>
      </c>
      <c r="AA388">
        <f t="shared" si="38"/>
        <v>0</v>
      </c>
      <c r="AB388">
        <f t="shared" si="39"/>
        <v>0</v>
      </c>
      <c r="AC388">
        <f t="shared" si="40"/>
        <v>0</v>
      </c>
      <c r="AD388">
        <f t="shared" si="41"/>
        <v>1</v>
      </c>
    </row>
    <row r="389" spans="1:30" x14ac:dyDescent="0.35">
      <c r="A389" s="15">
        <v>44310</v>
      </c>
      <c r="B389" s="16" t="s">
        <v>18</v>
      </c>
      <c r="C389" s="16" t="s">
        <v>114</v>
      </c>
      <c r="D389" s="16" t="s">
        <v>5</v>
      </c>
      <c r="E389" s="16" t="s">
        <v>57</v>
      </c>
      <c r="F389" s="16" t="s">
        <v>4</v>
      </c>
      <c r="G389" s="16" t="s">
        <v>55</v>
      </c>
      <c r="H389" s="16">
        <v>2</v>
      </c>
      <c r="I389" s="16">
        <v>5</v>
      </c>
      <c r="J389" s="16" t="s">
        <v>28</v>
      </c>
      <c r="K389" s="16" t="s">
        <v>78</v>
      </c>
      <c r="L389" s="16" t="s">
        <v>12</v>
      </c>
      <c r="M389" s="16">
        <v>2</v>
      </c>
      <c r="N389" s="16" t="s">
        <v>12</v>
      </c>
      <c r="O389" s="17" t="s">
        <v>33</v>
      </c>
      <c r="U389" t="str">
        <f t="shared" si="36"/>
        <v>Budaors Challenger CupSemi FinalCsaba BanyikAdam Blazsovics</v>
      </c>
      <c r="Z389">
        <f t="shared" si="37"/>
        <v>1</v>
      </c>
      <c r="AA389">
        <f t="shared" si="38"/>
        <v>0</v>
      </c>
      <c r="AB389">
        <f t="shared" si="39"/>
        <v>0</v>
      </c>
      <c r="AC389">
        <f t="shared" si="40"/>
        <v>1</v>
      </c>
      <c r="AD389">
        <f t="shared" si="41"/>
        <v>0</v>
      </c>
    </row>
    <row r="390" spans="1:30" x14ac:dyDescent="0.35">
      <c r="A390" s="15">
        <v>44310</v>
      </c>
      <c r="B390" s="16" t="s">
        <v>18</v>
      </c>
      <c r="C390" s="16" t="s">
        <v>114</v>
      </c>
      <c r="D390" s="16" t="s">
        <v>5</v>
      </c>
      <c r="E390" s="16" t="s">
        <v>57</v>
      </c>
      <c r="F390" s="16" t="s">
        <v>4</v>
      </c>
      <c r="G390" s="16" t="s">
        <v>55</v>
      </c>
      <c r="H390" s="16">
        <v>2</v>
      </c>
      <c r="I390" s="16">
        <v>6</v>
      </c>
      <c r="J390" s="16" t="s">
        <v>28</v>
      </c>
      <c r="K390" s="16" t="s">
        <v>78</v>
      </c>
      <c r="L390" s="16" t="s">
        <v>11</v>
      </c>
      <c r="M390" s="16">
        <v>2</v>
      </c>
      <c r="N390" s="16" t="s">
        <v>12</v>
      </c>
      <c r="O390" s="17" t="s">
        <v>33</v>
      </c>
      <c r="U390" t="str">
        <f t="shared" si="36"/>
        <v>Budaors Challenger CupSemi FinalCsaba BanyikAdam Blazsovics</v>
      </c>
      <c r="Z390">
        <f t="shared" si="37"/>
        <v>0</v>
      </c>
      <c r="AA390">
        <f t="shared" si="38"/>
        <v>0</v>
      </c>
      <c r="AB390">
        <f t="shared" si="39"/>
        <v>0</v>
      </c>
      <c r="AC390">
        <f t="shared" si="40"/>
        <v>0</v>
      </c>
      <c r="AD390">
        <f t="shared" si="41"/>
        <v>1</v>
      </c>
    </row>
    <row r="391" spans="1:30" x14ac:dyDescent="0.35">
      <c r="A391" s="15">
        <v>44310</v>
      </c>
      <c r="B391" s="16" t="s">
        <v>18</v>
      </c>
      <c r="C391" s="16" t="s">
        <v>114</v>
      </c>
      <c r="D391" s="16" t="s">
        <v>5</v>
      </c>
      <c r="E391" s="16" t="s">
        <v>57</v>
      </c>
      <c r="F391" s="16" t="s">
        <v>4</v>
      </c>
      <c r="G391" s="16" t="s">
        <v>55</v>
      </c>
      <c r="H391" s="16">
        <v>2</v>
      </c>
      <c r="I391" s="16">
        <v>7</v>
      </c>
      <c r="J391" s="16" t="s">
        <v>28</v>
      </c>
      <c r="K391" s="16" t="s">
        <v>78</v>
      </c>
      <c r="L391" s="16" t="s">
        <v>11</v>
      </c>
      <c r="M391" s="16">
        <v>1</v>
      </c>
      <c r="N391" s="16" t="s">
        <v>11</v>
      </c>
      <c r="O391" s="17" t="s">
        <v>33</v>
      </c>
      <c r="U391" t="str">
        <f t="shared" si="36"/>
        <v>Budaors Challenger CupSemi FinalCsaba BanyikAdam Blazsovics</v>
      </c>
      <c r="Z391">
        <f t="shared" si="37"/>
        <v>1</v>
      </c>
      <c r="AA391">
        <f t="shared" si="38"/>
        <v>1</v>
      </c>
      <c r="AB391">
        <f t="shared" si="39"/>
        <v>0</v>
      </c>
      <c r="AC391">
        <f t="shared" si="40"/>
        <v>0</v>
      </c>
      <c r="AD391">
        <f t="shared" si="41"/>
        <v>0</v>
      </c>
    </row>
    <row r="392" spans="1:30" x14ac:dyDescent="0.35">
      <c r="A392" s="15">
        <v>44310</v>
      </c>
      <c r="B392" s="16" t="s">
        <v>18</v>
      </c>
      <c r="C392" s="16" t="s">
        <v>114</v>
      </c>
      <c r="D392" s="16" t="s">
        <v>5</v>
      </c>
      <c r="E392" s="16" t="s">
        <v>57</v>
      </c>
      <c r="F392" s="16" t="s">
        <v>4</v>
      </c>
      <c r="G392" s="16" t="s">
        <v>55</v>
      </c>
      <c r="H392" s="16">
        <v>2</v>
      </c>
      <c r="I392" s="16">
        <v>8</v>
      </c>
      <c r="J392" s="16" t="s">
        <v>28</v>
      </c>
      <c r="K392" s="16" t="s">
        <v>78</v>
      </c>
      <c r="L392" s="16" t="s">
        <v>11</v>
      </c>
      <c r="M392" s="16">
        <v>1</v>
      </c>
      <c r="N392" s="16" t="s">
        <v>11</v>
      </c>
      <c r="O392" s="17" t="s">
        <v>34</v>
      </c>
      <c r="U392" t="str">
        <f t="shared" si="36"/>
        <v>Budaors Challenger CupSemi FinalCsaba BanyikAdam Blazsovics</v>
      </c>
      <c r="Z392">
        <f t="shared" si="37"/>
        <v>1</v>
      </c>
      <c r="AA392">
        <f t="shared" si="38"/>
        <v>1</v>
      </c>
      <c r="AB392">
        <f t="shared" si="39"/>
        <v>0</v>
      </c>
      <c r="AC392">
        <f t="shared" si="40"/>
        <v>0</v>
      </c>
      <c r="AD392">
        <f t="shared" si="41"/>
        <v>0</v>
      </c>
    </row>
    <row r="393" spans="1:30" x14ac:dyDescent="0.35">
      <c r="A393" s="15">
        <v>44310</v>
      </c>
      <c r="B393" s="16" t="s">
        <v>18</v>
      </c>
      <c r="C393" s="16" t="s">
        <v>114</v>
      </c>
      <c r="D393" s="16" t="s">
        <v>5</v>
      </c>
      <c r="E393" s="16" t="s">
        <v>57</v>
      </c>
      <c r="F393" s="16" t="s">
        <v>4</v>
      </c>
      <c r="G393" s="16" t="s">
        <v>55</v>
      </c>
      <c r="H393" s="16">
        <v>2</v>
      </c>
      <c r="I393" s="16">
        <v>9</v>
      </c>
      <c r="J393" s="16" t="s">
        <v>28</v>
      </c>
      <c r="K393" s="16" t="s">
        <v>78</v>
      </c>
      <c r="L393" s="16" t="s">
        <v>11</v>
      </c>
      <c r="M393" s="16">
        <v>1</v>
      </c>
      <c r="N393" s="16" t="s">
        <v>11</v>
      </c>
      <c r="O393" s="17" t="s">
        <v>34</v>
      </c>
      <c r="U393" t="str">
        <f t="shared" si="36"/>
        <v>Budaors Challenger CupSemi FinalCsaba BanyikAdam Blazsovics</v>
      </c>
      <c r="Z393">
        <f t="shared" si="37"/>
        <v>1</v>
      </c>
      <c r="AA393">
        <f t="shared" si="38"/>
        <v>1</v>
      </c>
      <c r="AB393">
        <f t="shared" si="39"/>
        <v>0</v>
      </c>
      <c r="AC393">
        <f t="shared" si="40"/>
        <v>0</v>
      </c>
      <c r="AD393">
        <f t="shared" si="41"/>
        <v>0</v>
      </c>
    </row>
    <row r="394" spans="1:30" x14ac:dyDescent="0.35">
      <c r="A394" s="15">
        <v>44310</v>
      </c>
      <c r="B394" s="16" t="s">
        <v>18</v>
      </c>
      <c r="C394" s="16" t="s">
        <v>114</v>
      </c>
      <c r="D394" s="16" t="s">
        <v>5</v>
      </c>
      <c r="E394" s="16" t="s">
        <v>57</v>
      </c>
      <c r="F394" s="16" t="s">
        <v>4</v>
      </c>
      <c r="G394" s="16" t="s">
        <v>55</v>
      </c>
      <c r="H394" s="16">
        <v>2</v>
      </c>
      <c r="I394" s="16">
        <v>10</v>
      </c>
      <c r="J394" s="16" t="s">
        <v>28</v>
      </c>
      <c r="K394" s="16" t="s">
        <v>78</v>
      </c>
      <c r="L394" s="16" t="s">
        <v>12</v>
      </c>
      <c r="M394" s="16">
        <v>1</v>
      </c>
      <c r="N394" s="16" t="s">
        <v>40</v>
      </c>
      <c r="O394" s="17" t="s">
        <v>40</v>
      </c>
      <c r="U394" t="str">
        <f t="shared" si="36"/>
        <v>Budaors Challenger CupSemi FinalCsaba BanyikAdam Blazsovics</v>
      </c>
      <c r="Z394">
        <f t="shared" si="37"/>
        <v>0</v>
      </c>
      <c r="AA394">
        <f t="shared" si="38"/>
        <v>0</v>
      </c>
      <c r="AB394">
        <f t="shared" si="39"/>
        <v>0</v>
      </c>
      <c r="AC394">
        <f t="shared" si="40"/>
        <v>0</v>
      </c>
      <c r="AD394">
        <f t="shared" si="41"/>
        <v>0</v>
      </c>
    </row>
    <row r="395" spans="1:30" x14ac:dyDescent="0.35">
      <c r="A395" s="15">
        <v>44310</v>
      </c>
      <c r="B395" s="16" t="s">
        <v>18</v>
      </c>
      <c r="C395" s="16" t="s">
        <v>114</v>
      </c>
      <c r="D395" s="16" t="s">
        <v>5</v>
      </c>
      <c r="E395" s="16" t="s">
        <v>57</v>
      </c>
      <c r="F395" s="16" t="s">
        <v>4</v>
      </c>
      <c r="G395" s="16" t="s">
        <v>55</v>
      </c>
      <c r="H395" s="16">
        <v>2</v>
      </c>
      <c r="I395" s="16">
        <v>11</v>
      </c>
      <c r="J395" s="16" t="s">
        <v>28</v>
      </c>
      <c r="K395" s="16" t="s">
        <v>78</v>
      </c>
      <c r="L395" s="16" t="s">
        <v>12</v>
      </c>
      <c r="M395" s="16">
        <v>1</v>
      </c>
      <c r="N395" s="16" t="s">
        <v>11</v>
      </c>
      <c r="O395" s="17" t="s">
        <v>34</v>
      </c>
      <c r="U395" t="str">
        <f t="shared" si="36"/>
        <v>Budaors Challenger CupSemi FinalCsaba BanyikAdam Blazsovics</v>
      </c>
      <c r="Z395">
        <f t="shared" si="37"/>
        <v>0</v>
      </c>
      <c r="AA395">
        <f t="shared" si="38"/>
        <v>0</v>
      </c>
      <c r="AB395">
        <f t="shared" si="39"/>
        <v>1</v>
      </c>
      <c r="AC395">
        <f t="shared" si="40"/>
        <v>0</v>
      </c>
      <c r="AD395">
        <f t="shared" si="41"/>
        <v>0</v>
      </c>
    </row>
    <row r="396" spans="1:30" x14ac:dyDescent="0.35">
      <c r="A396" s="15">
        <v>44310</v>
      </c>
      <c r="B396" s="16" t="s">
        <v>18</v>
      </c>
      <c r="C396" s="16" t="s">
        <v>114</v>
      </c>
      <c r="D396" s="16" t="s">
        <v>5</v>
      </c>
      <c r="E396" s="16" t="s">
        <v>57</v>
      </c>
      <c r="F396" s="16" t="s">
        <v>4</v>
      </c>
      <c r="G396" s="16" t="s">
        <v>55</v>
      </c>
      <c r="H396" s="16">
        <v>2</v>
      </c>
      <c r="I396" s="16">
        <v>12</v>
      </c>
      <c r="J396" s="16" t="s">
        <v>28</v>
      </c>
      <c r="K396" s="16" t="s">
        <v>78</v>
      </c>
      <c r="L396" s="16" t="s">
        <v>12</v>
      </c>
      <c r="M396" s="16">
        <v>1</v>
      </c>
      <c r="N396" s="16" t="s">
        <v>40</v>
      </c>
      <c r="O396" s="17" t="s">
        <v>40</v>
      </c>
      <c r="U396" t="str">
        <f t="shared" si="36"/>
        <v>Budaors Challenger CupSemi FinalCsaba BanyikAdam Blazsovics</v>
      </c>
      <c r="Z396">
        <f t="shared" si="37"/>
        <v>0</v>
      </c>
      <c r="AA396">
        <f t="shared" si="38"/>
        <v>0</v>
      </c>
      <c r="AB396">
        <f t="shared" si="39"/>
        <v>0</v>
      </c>
      <c r="AC396">
        <f t="shared" si="40"/>
        <v>0</v>
      </c>
      <c r="AD396">
        <f t="shared" si="41"/>
        <v>0</v>
      </c>
    </row>
    <row r="397" spans="1:30" x14ac:dyDescent="0.35">
      <c r="A397" s="15">
        <v>44310</v>
      </c>
      <c r="B397" s="16" t="s">
        <v>18</v>
      </c>
      <c r="C397" s="16" t="s">
        <v>114</v>
      </c>
      <c r="D397" s="16" t="s">
        <v>5</v>
      </c>
      <c r="E397" s="16" t="s">
        <v>57</v>
      </c>
      <c r="F397" s="16" t="s">
        <v>4</v>
      </c>
      <c r="G397" s="16" t="s">
        <v>55</v>
      </c>
      <c r="H397" s="16">
        <v>2</v>
      </c>
      <c r="I397" s="16">
        <v>13</v>
      </c>
      <c r="J397" s="16" t="s">
        <v>28</v>
      </c>
      <c r="K397" s="16" t="s">
        <v>78</v>
      </c>
      <c r="L397" s="16" t="s">
        <v>12</v>
      </c>
      <c r="M397" s="16">
        <v>1</v>
      </c>
      <c r="N397" s="16" t="s">
        <v>12</v>
      </c>
      <c r="O397" s="17" t="s">
        <v>33</v>
      </c>
      <c r="U397" t="str">
        <f t="shared" si="36"/>
        <v>Budaors Challenger CupSemi FinalCsaba BanyikAdam Blazsovics</v>
      </c>
      <c r="Z397">
        <f t="shared" si="37"/>
        <v>1</v>
      </c>
      <c r="AA397">
        <f t="shared" si="38"/>
        <v>1</v>
      </c>
      <c r="AB397">
        <f t="shared" si="39"/>
        <v>0</v>
      </c>
      <c r="AC397">
        <f t="shared" si="40"/>
        <v>0</v>
      </c>
      <c r="AD397">
        <f t="shared" si="41"/>
        <v>0</v>
      </c>
    </row>
    <row r="398" spans="1:30" x14ac:dyDescent="0.35">
      <c r="A398" s="15">
        <v>44310</v>
      </c>
      <c r="B398" s="16" t="s">
        <v>18</v>
      </c>
      <c r="C398" s="16" t="s">
        <v>114</v>
      </c>
      <c r="D398" s="16" t="s">
        <v>5</v>
      </c>
      <c r="E398" s="16" t="s">
        <v>57</v>
      </c>
      <c r="F398" s="16" t="s">
        <v>4</v>
      </c>
      <c r="G398" s="16" t="s">
        <v>55</v>
      </c>
      <c r="H398" s="16">
        <v>2</v>
      </c>
      <c r="I398" s="16">
        <v>14</v>
      </c>
      <c r="J398" s="16" t="s">
        <v>28</v>
      </c>
      <c r="K398" s="16" t="s">
        <v>78</v>
      </c>
      <c r="L398" s="16" t="s">
        <v>12</v>
      </c>
      <c r="M398" s="16">
        <v>1</v>
      </c>
      <c r="N398" s="16" t="s">
        <v>11</v>
      </c>
      <c r="O398" s="17" t="s">
        <v>34</v>
      </c>
      <c r="U398" t="str">
        <f t="shared" si="36"/>
        <v>Budaors Challenger CupSemi FinalCsaba BanyikAdam Blazsovics</v>
      </c>
      <c r="Z398">
        <f t="shared" si="37"/>
        <v>0</v>
      </c>
      <c r="AA398">
        <f t="shared" si="38"/>
        <v>0</v>
      </c>
      <c r="AB398">
        <f t="shared" si="39"/>
        <v>1</v>
      </c>
      <c r="AC398">
        <f t="shared" si="40"/>
        <v>0</v>
      </c>
      <c r="AD398">
        <f t="shared" si="41"/>
        <v>0</v>
      </c>
    </row>
    <row r="399" spans="1:30" x14ac:dyDescent="0.35">
      <c r="A399" s="15">
        <v>44310</v>
      </c>
      <c r="B399" s="16" t="s">
        <v>18</v>
      </c>
      <c r="C399" s="16" t="s">
        <v>114</v>
      </c>
      <c r="D399" s="16" t="s">
        <v>5</v>
      </c>
      <c r="E399" s="16" t="s">
        <v>57</v>
      </c>
      <c r="F399" s="16" t="s">
        <v>4</v>
      </c>
      <c r="G399" s="16" t="s">
        <v>55</v>
      </c>
      <c r="H399" s="16">
        <v>2</v>
      </c>
      <c r="I399" s="16">
        <v>15</v>
      </c>
      <c r="J399" s="16" t="s">
        <v>28</v>
      </c>
      <c r="K399" s="16" t="s">
        <v>78</v>
      </c>
      <c r="L399" s="16" t="s">
        <v>12</v>
      </c>
      <c r="M399" s="16">
        <v>2</v>
      </c>
      <c r="N399" s="16" t="s">
        <v>12</v>
      </c>
      <c r="O399" s="17" t="s">
        <v>34</v>
      </c>
      <c r="U399" t="str">
        <f t="shared" si="36"/>
        <v>Budaors Challenger CupSemi FinalCsaba BanyikAdam Blazsovics</v>
      </c>
      <c r="Z399">
        <f t="shared" si="37"/>
        <v>1</v>
      </c>
      <c r="AA399">
        <f t="shared" si="38"/>
        <v>0</v>
      </c>
      <c r="AB399">
        <f t="shared" si="39"/>
        <v>0</v>
      </c>
      <c r="AC399">
        <f t="shared" si="40"/>
        <v>1</v>
      </c>
      <c r="AD399">
        <f t="shared" si="41"/>
        <v>0</v>
      </c>
    </row>
    <row r="400" spans="1:30" x14ac:dyDescent="0.35">
      <c r="A400" s="15">
        <v>44310</v>
      </c>
      <c r="B400" s="16" t="s">
        <v>18</v>
      </c>
      <c r="C400" s="16" t="s">
        <v>114</v>
      </c>
      <c r="D400" s="16" t="s">
        <v>5</v>
      </c>
      <c r="E400" s="16" t="s">
        <v>57</v>
      </c>
      <c r="F400" s="16" t="s">
        <v>4</v>
      </c>
      <c r="G400" s="16" t="s">
        <v>55</v>
      </c>
      <c r="H400" s="16">
        <v>2</v>
      </c>
      <c r="I400" s="16">
        <v>16</v>
      </c>
      <c r="J400" s="16" t="s">
        <v>28</v>
      </c>
      <c r="K400" s="16" t="s">
        <v>78</v>
      </c>
      <c r="L400" s="16" t="s">
        <v>11</v>
      </c>
      <c r="M400" s="16" t="s">
        <v>39</v>
      </c>
      <c r="N400" s="16" t="s">
        <v>12</v>
      </c>
      <c r="O400" s="17" t="s">
        <v>33</v>
      </c>
      <c r="U400" t="str">
        <f t="shared" si="36"/>
        <v>Budaors Challenger CupSemi FinalCsaba BanyikAdam Blazsovics</v>
      </c>
      <c r="Z400">
        <f t="shared" si="37"/>
        <v>0</v>
      </c>
      <c r="AA400">
        <f t="shared" si="38"/>
        <v>0</v>
      </c>
      <c r="AB400">
        <f t="shared" si="39"/>
        <v>0</v>
      </c>
      <c r="AC400">
        <f t="shared" si="40"/>
        <v>0</v>
      </c>
      <c r="AD400">
        <f t="shared" si="41"/>
        <v>0</v>
      </c>
    </row>
    <row r="401" spans="1:30" x14ac:dyDescent="0.35">
      <c r="A401" s="15">
        <v>44310</v>
      </c>
      <c r="B401" s="16" t="s">
        <v>18</v>
      </c>
      <c r="C401" s="16" t="s">
        <v>114</v>
      </c>
      <c r="D401" s="16" t="s">
        <v>5</v>
      </c>
      <c r="E401" s="16" t="s">
        <v>57</v>
      </c>
      <c r="F401" s="16" t="s">
        <v>4</v>
      </c>
      <c r="G401" s="16" t="s">
        <v>55</v>
      </c>
      <c r="H401" s="16">
        <v>2</v>
      </c>
      <c r="I401" s="16">
        <v>17</v>
      </c>
      <c r="J401" s="16" t="s">
        <v>28</v>
      </c>
      <c r="K401" s="16" t="s">
        <v>78</v>
      </c>
      <c r="L401" s="16" t="s">
        <v>11</v>
      </c>
      <c r="M401" s="16">
        <v>1</v>
      </c>
      <c r="N401" s="16" t="s">
        <v>40</v>
      </c>
      <c r="O401" s="17" t="s">
        <v>40</v>
      </c>
      <c r="U401" t="str">
        <f t="shared" si="36"/>
        <v>Budaors Challenger CupSemi FinalCsaba BanyikAdam Blazsovics</v>
      </c>
      <c r="Z401">
        <f t="shared" si="37"/>
        <v>0</v>
      </c>
      <c r="AA401">
        <f t="shared" si="38"/>
        <v>0</v>
      </c>
      <c r="AB401">
        <f t="shared" si="39"/>
        <v>0</v>
      </c>
      <c r="AC401">
        <f t="shared" si="40"/>
        <v>0</v>
      </c>
      <c r="AD401">
        <f t="shared" si="41"/>
        <v>0</v>
      </c>
    </row>
    <row r="402" spans="1:30" x14ac:dyDescent="0.35">
      <c r="A402" s="15">
        <v>44310</v>
      </c>
      <c r="B402" s="16" t="s">
        <v>18</v>
      </c>
      <c r="C402" s="16" t="s">
        <v>114</v>
      </c>
      <c r="D402" s="16" t="s">
        <v>5</v>
      </c>
      <c r="E402" s="16" t="s">
        <v>57</v>
      </c>
      <c r="F402" s="16" t="s">
        <v>4</v>
      </c>
      <c r="G402" s="16" t="s">
        <v>55</v>
      </c>
      <c r="H402" s="16">
        <v>2</v>
      </c>
      <c r="I402" s="16">
        <v>18</v>
      </c>
      <c r="J402" s="16" t="s">
        <v>28</v>
      </c>
      <c r="K402" s="16" t="s">
        <v>78</v>
      </c>
      <c r="L402" s="16" t="s">
        <v>11</v>
      </c>
      <c r="M402" s="16">
        <v>2</v>
      </c>
      <c r="N402" s="16" t="s">
        <v>40</v>
      </c>
      <c r="O402" s="17" t="s">
        <v>40</v>
      </c>
      <c r="U402" t="str">
        <f t="shared" si="36"/>
        <v>Budaors Challenger CupSemi FinalCsaba BanyikAdam Blazsovics</v>
      </c>
      <c r="Z402">
        <f t="shared" si="37"/>
        <v>0</v>
      </c>
      <c r="AA402">
        <f t="shared" si="38"/>
        <v>0</v>
      </c>
      <c r="AB402">
        <f t="shared" si="39"/>
        <v>0</v>
      </c>
      <c r="AC402">
        <f t="shared" si="40"/>
        <v>0</v>
      </c>
      <c r="AD402">
        <f t="shared" si="41"/>
        <v>0</v>
      </c>
    </row>
    <row r="403" spans="1:30" x14ac:dyDescent="0.35">
      <c r="A403" s="15">
        <v>44310</v>
      </c>
      <c r="B403" s="16" t="s">
        <v>18</v>
      </c>
      <c r="C403" s="16" t="s">
        <v>114</v>
      </c>
      <c r="D403" s="16" t="s">
        <v>5</v>
      </c>
      <c r="E403" s="16" t="s">
        <v>57</v>
      </c>
      <c r="F403" s="16" t="s">
        <v>4</v>
      </c>
      <c r="G403" s="16" t="s">
        <v>55</v>
      </c>
      <c r="H403" s="16">
        <v>2</v>
      </c>
      <c r="I403" s="16">
        <v>19</v>
      </c>
      <c r="J403" s="16" t="s">
        <v>28</v>
      </c>
      <c r="K403" s="16" t="s">
        <v>78</v>
      </c>
      <c r="L403" s="16" t="s">
        <v>11</v>
      </c>
      <c r="M403" s="16">
        <v>1</v>
      </c>
      <c r="N403" s="16" t="s">
        <v>11</v>
      </c>
      <c r="O403" s="17" t="s">
        <v>34</v>
      </c>
      <c r="U403" t="str">
        <f t="shared" si="36"/>
        <v>Budaors Challenger CupSemi FinalCsaba BanyikAdam Blazsovics</v>
      </c>
      <c r="Z403">
        <f t="shared" si="37"/>
        <v>1</v>
      </c>
      <c r="AA403">
        <f t="shared" si="38"/>
        <v>1</v>
      </c>
      <c r="AB403">
        <f t="shared" si="39"/>
        <v>0</v>
      </c>
      <c r="AC403">
        <f t="shared" si="40"/>
        <v>0</v>
      </c>
      <c r="AD403">
        <f t="shared" si="41"/>
        <v>0</v>
      </c>
    </row>
    <row r="404" spans="1:30" x14ac:dyDescent="0.35">
      <c r="A404" s="15">
        <v>44310</v>
      </c>
      <c r="B404" s="16" t="s">
        <v>18</v>
      </c>
      <c r="C404" s="16" t="s">
        <v>114</v>
      </c>
      <c r="D404" s="16" t="s">
        <v>5</v>
      </c>
      <c r="E404" s="16" t="s">
        <v>57</v>
      </c>
      <c r="F404" s="16" t="s">
        <v>4</v>
      </c>
      <c r="G404" s="16" t="s">
        <v>55</v>
      </c>
      <c r="H404" s="16">
        <v>2</v>
      </c>
      <c r="I404" s="16">
        <v>20</v>
      </c>
      <c r="J404" s="16" t="s">
        <v>28</v>
      </c>
      <c r="K404" s="16" t="s">
        <v>78</v>
      </c>
      <c r="L404" s="16" t="s">
        <v>11</v>
      </c>
      <c r="M404" s="16">
        <v>1</v>
      </c>
      <c r="N404" s="16" t="s">
        <v>11</v>
      </c>
      <c r="O404" s="17" t="s">
        <v>33</v>
      </c>
      <c r="U404" t="str">
        <f t="shared" si="36"/>
        <v>Budaors Challenger CupSemi FinalCsaba BanyikAdam Blazsovics</v>
      </c>
      <c r="Z404">
        <f t="shared" si="37"/>
        <v>1</v>
      </c>
      <c r="AA404">
        <f t="shared" si="38"/>
        <v>1</v>
      </c>
      <c r="AB404">
        <f t="shared" si="39"/>
        <v>0</v>
      </c>
      <c r="AC404">
        <f t="shared" si="40"/>
        <v>0</v>
      </c>
      <c r="AD404">
        <f t="shared" si="41"/>
        <v>0</v>
      </c>
    </row>
    <row r="405" spans="1:30" x14ac:dyDescent="0.35">
      <c r="A405" s="15">
        <v>44310</v>
      </c>
      <c r="B405" s="16" t="s">
        <v>18</v>
      </c>
      <c r="C405" s="16" t="s">
        <v>114</v>
      </c>
      <c r="D405" s="16" t="s">
        <v>5</v>
      </c>
      <c r="E405" s="16" t="s">
        <v>57</v>
      </c>
      <c r="F405" s="16" t="s">
        <v>4</v>
      </c>
      <c r="G405" s="16" t="s">
        <v>55</v>
      </c>
      <c r="H405" s="16">
        <v>2</v>
      </c>
      <c r="I405" s="16">
        <v>21</v>
      </c>
      <c r="J405" s="16" t="s">
        <v>28</v>
      </c>
      <c r="K405" s="16" t="s">
        <v>78</v>
      </c>
      <c r="L405" s="16" t="s">
        <v>11</v>
      </c>
      <c r="M405" s="16">
        <v>2</v>
      </c>
      <c r="N405" s="16" t="s">
        <v>11</v>
      </c>
      <c r="O405" s="17" t="s">
        <v>35</v>
      </c>
      <c r="U405" t="str">
        <f t="shared" si="36"/>
        <v>Budaors Challenger CupSemi FinalCsaba BanyikAdam Blazsovics</v>
      </c>
      <c r="Z405">
        <f t="shared" si="37"/>
        <v>1</v>
      </c>
      <c r="AA405">
        <f t="shared" si="38"/>
        <v>0</v>
      </c>
      <c r="AB405">
        <f t="shared" si="39"/>
        <v>0</v>
      </c>
      <c r="AC405">
        <f t="shared" si="40"/>
        <v>1</v>
      </c>
      <c r="AD405">
        <f t="shared" si="41"/>
        <v>0</v>
      </c>
    </row>
    <row r="406" spans="1:30" x14ac:dyDescent="0.35">
      <c r="A406" s="15">
        <v>44310</v>
      </c>
      <c r="B406" s="16" t="s">
        <v>18</v>
      </c>
      <c r="C406" s="16" t="s">
        <v>114</v>
      </c>
      <c r="D406" s="16" t="s">
        <v>5</v>
      </c>
      <c r="E406" s="16" t="s">
        <v>57</v>
      </c>
      <c r="F406" s="16" t="s">
        <v>4</v>
      </c>
      <c r="G406" s="16" t="s">
        <v>55</v>
      </c>
      <c r="H406" s="16">
        <v>2</v>
      </c>
      <c r="I406" s="16">
        <v>22</v>
      </c>
      <c r="J406" s="16" t="s">
        <v>28</v>
      </c>
      <c r="K406" s="16" t="s">
        <v>78</v>
      </c>
      <c r="L406" s="16" t="s">
        <v>12</v>
      </c>
      <c r="M406" s="16">
        <v>2</v>
      </c>
      <c r="N406" s="16" t="s">
        <v>11</v>
      </c>
      <c r="O406" s="17" t="s">
        <v>35</v>
      </c>
      <c r="U406" t="str">
        <f t="shared" si="36"/>
        <v>Budaors Challenger CupSemi FinalCsaba BanyikAdam Blazsovics</v>
      </c>
      <c r="Z406">
        <f t="shared" si="37"/>
        <v>0</v>
      </c>
      <c r="AA406">
        <f t="shared" si="38"/>
        <v>0</v>
      </c>
      <c r="AB406">
        <f t="shared" si="39"/>
        <v>0</v>
      </c>
      <c r="AC406">
        <f t="shared" si="40"/>
        <v>0</v>
      </c>
      <c r="AD406">
        <f t="shared" si="41"/>
        <v>1</v>
      </c>
    </row>
    <row r="407" spans="1:30" x14ac:dyDescent="0.35">
      <c r="A407" s="15">
        <v>44310</v>
      </c>
      <c r="B407" s="16" t="s">
        <v>18</v>
      </c>
      <c r="C407" s="16" t="s">
        <v>114</v>
      </c>
      <c r="D407" s="16" t="s">
        <v>5</v>
      </c>
      <c r="E407" s="16" t="s">
        <v>57</v>
      </c>
      <c r="F407" s="16" t="s">
        <v>4</v>
      </c>
      <c r="G407" s="16" t="s">
        <v>55</v>
      </c>
      <c r="H407" s="16">
        <v>2</v>
      </c>
      <c r="I407" s="16">
        <v>23</v>
      </c>
      <c r="J407" s="16" t="s">
        <v>28</v>
      </c>
      <c r="K407" s="16" t="s">
        <v>78</v>
      </c>
      <c r="L407" s="16" t="s">
        <v>12</v>
      </c>
      <c r="M407" s="16">
        <v>2</v>
      </c>
      <c r="N407" s="16" t="s">
        <v>12</v>
      </c>
      <c r="O407" s="17" t="s">
        <v>35</v>
      </c>
      <c r="U407" t="str">
        <f t="shared" si="36"/>
        <v>Budaors Challenger CupSemi FinalCsaba BanyikAdam Blazsovics</v>
      </c>
      <c r="Z407">
        <f t="shared" si="37"/>
        <v>1</v>
      </c>
      <c r="AA407">
        <f t="shared" si="38"/>
        <v>0</v>
      </c>
      <c r="AB407">
        <f t="shared" si="39"/>
        <v>0</v>
      </c>
      <c r="AC407">
        <f t="shared" si="40"/>
        <v>1</v>
      </c>
      <c r="AD407">
        <f t="shared" si="41"/>
        <v>0</v>
      </c>
    </row>
    <row r="408" spans="1:30" x14ac:dyDescent="0.35">
      <c r="A408" s="15">
        <v>44310</v>
      </c>
      <c r="B408" s="16" t="s">
        <v>18</v>
      </c>
      <c r="C408" s="16" t="s">
        <v>114</v>
      </c>
      <c r="D408" s="16" t="s">
        <v>5</v>
      </c>
      <c r="E408" s="16" t="s">
        <v>57</v>
      </c>
      <c r="F408" s="16" t="s">
        <v>4</v>
      </c>
      <c r="G408" s="16" t="s">
        <v>55</v>
      </c>
      <c r="H408" s="16">
        <v>2</v>
      </c>
      <c r="I408" s="16">
        <v>24</v>
      </c>
      <c r="J408" s="16" t="s">
        <v>28</v>
      </c>
      <c r="K408" s="16" t="s">
        <v>78</v>
      </c>
      <c r="L408" s="16" t="s">
        <v>12</v>
      </c>
      <c r="M408" s="16">
        <v>1</v>
      </c>
      <c r="N408" s="16" t="s">
        <v>11</v>
      </c>
      <c r="O408" s="17" t="s">
        <v>34</v>
      </c>
      <c r="U408" t="str">
        <f t="shared" si="36"/>
        <v>Budaors Challenger CupSemi FinalCsaba BanyikAdam Blazsovics</v>
      </c>
      <c r="Z408">
        <f t="shared" si="37"/>
        <v>0</v>
      </c>
      <c r="AA408">
        <f t="shared" si="38"/>
        <v>0</v>
      </c>
      <c r="AB408">
        <f t="shared" si="39"/>
        <v>1</v>
      </c>
      <c r="AC408">
        <f t="shared" si="40"/>
        <v>0</v>
      </c>
      <c r="AD408">
        <f t="shared" si="41"/>
        <v>0</v>
      </c>
    </row>
    <row r="409" spans="1:30" x14ac:dyDescent="0.35">
      <c r="A409" s="15">
        <v>44310</v>
      </c>
      <c r="B409" s="16" t="s">
        <v>18</v>
      </c>
      <c r="C409" s="16" t="s">
        <v>114</v>
      </c>
      <c r="D409" s="16" t="s">
        <v>5</v>
      </c>
      <c r="E409" s="16" t="s">
        <v>57</v>
      </c>
      <c r="F409" s="16" t="s">
        <v>4</v>
      </c>
      <c r="G409" s="16" t="s">
        <v>55</v>
      </c>
      <c r="H409" s="16">
        <v>3</v>
      </c>
      <c r="I409" s="16">
        <v>1</v>
      </c>
      <c r="J409" s="16" t="s">
        <v>28</v>
      </c>
      <c r="K409" s="16" t="s">
        <v>78</v>
      </c>
      <c r="L409" s="16" t="s">
        <v>11</v>
      </c>
      <c r="M409" s="16">
        <v>2</v>
      </c>
      <c r="N409" s="16" t="s">
        <v>12</v>
      </c>
      <c r="O409" s="17" t="s">
        <v>35</v>
      </c>
      <c r="U409" t="str">
        <f t="shared" si="36"/>
        <v>Budaors Challenger CupSemi FinalCsaba BanyikAdam Blazsovics</v>
      </c>
      <c r="Z409">
        <f t="shared" si="37"/>
        <v>0</v>
      </c>
      <c r="AA409">
        <f t="shared" si="38"/>
        <v>0</v>
      </c>
      <c r="AB409">
        <f t="shared" si="39"/>
        <v>0</v>
      </c>
      <c r="AC409">
        <f t="shared" si="40"/>
        <v>0</v>
      </c>
      <c r="AD409">
        <f t="shared" si="41"/>
        <v>1</v>
      </c>
    </row>
    <row r="410" spans="1:30" x14ac:dyDescent="0.35">
      <c r="A410" s="15">
        <v>44310</v>
      </c>
      <c r="B410" s="16" t="s">
        <v>18</v>
      </c>
      <c r="C410" s="16" t="s">
        <v>114</v>
      </c>
      <c r="D410" s="16" t="s">
        <v>5</v>
      </c>
      <c r="E410" s="16" t="s">
        <v>57</v>
      </c>
      <c r="F410" s="16" t="s">
        <v>4</v>
      </c>
      <c r="G410" s="16" t="s">
        <v>55</v>
      </c>
      <c r="H410" s="16">
        <v>3</v>
      </c>
      <c r="I410" s="16">
        <v>2</v>
      </c>
      <c r="J410" s="16" t="s">
        <v>28</v>
      </c>
      <c r="K410" s="16" t="s">
        <v>78</v>
      </c>
      <c r="L410" s="16" t="s">
        <v>11</v>
      </c>
      <c r="M410" s="16">
        <v>1</v>
      </c>
      <c r="N410" s="16" t="s">
        <v>11</v>
      </c>
      <c r="O410" s="17" t="s">
        <v>35</v>
      </c>
      <c r="U410" t="str">
        <f t="shared" si="36"/>
        <v>Budaors Challenger CupSemi FinalCsaba BanyikAdam Blazsovics</v>
      </c>
      <c r="Z410">
        <f t="shared" si="37"/>
        <v>1</v>
      </c>
      <c r="AA410">
        <f t="shared" si="38"/>
        <v>1</v>
      </c>
      <c r="AB410">
        <f t="shared" si="39"/>
        <v>0</v>
      </c>
      <c r="AC410">
        <f t="shared" si="40"/>
        <v>0</v>
      </c>
      <c r="AD410">
        <f t="shared" si="41"/>
        <v>0</v>
      </c>
    </row>
    <row r="411" spans="1:30" x14ac:dyDescent="0.35">
      <c r="A411" s="15">
        <v>44310</v>
      </c>
      <c r="B411" s="16" t="s">
        <v>18</v>
      </c>
      <c r="C411" s="16" t="s">
        <v>114</v>
      </c>
      <c r="D411" s="16" t="s">
        <v>5</v>
      </c>
      <c r="E411" s="16" t="s">
        <v>57</v>
      </c>
      <c r="F411" s="16" t="s">
        <v>4</v>
      </c>
      <c r="G411" s="16" t="s">
        <v>55</v>
      </c>
      <c r="H411" s="16">
        <v>3</v>
      </c>
      <c r="I411" s="16">
        <v>3</v>
      </c>
      <c r="J411" s="16" t="s">
        <v>28</v>
      </c>
      <c r="K411" s="16" t="s">
        <v>78</v>
      </c>
      <c r="L411" s="16" t="s">
        <v>11</v>
      </c>
      <c r="M411" s="16">
        <v>2</v>
      </c>
      <c r="N411" s="16" t="s">
        <v>11</v>
      </c>
      <c r="O411" s="17" t="s">
        <v>34</v>
      </c>
      <c r="U411" t="str">
        <f t="shared" si="36"/>
        <v>Budaors Challenger CupSemi FinalCsaba BanyikAdam Blazsovics</v>
      </c>
      <c r="Z411">
        <f t="shared" si="37"/>
        <v>1</v>
      </c>
      <c r="AA411">
        <f t="shared" si="38"/>
        <v>0</v>
      </c>
      <c r="AB411">
        <f t="shared" si="39"/>
        <v>0</v>
      </c>
      <c r="AC411">
        <f t="shared" si="40"/>
        <v>1</v>
      </c>
      <c r="AD411">
        <f t="shared" si="41"/>
        <v>0</v>
      </c>
    </row>
    <row r="412" spans="1:30" x14ac:dyDescent="0.35">
      <c r="A412" s="15">
        <v>44310</v>
      </c>
      <c r="B412" s="16" t="s">
        <v>18</v>
      </c>
      <c r="C412" s="16" t="s">
        <v>114</v>
      </c>
      <c r="D412" s="16" t="s">
        <v>5</v>
      </c>
      <c r="E412" s="16" t="s">
        <v>57</v>
      </c>
      <c r="F412" s="16" t="s">
        <v>4</v>
      </c>
      <c r="G412" s="16" t="s">
        <v>55</v>
      </c>
      <c r="H412" s="16">
        <v>3</v>
      </c>
      <c r="I412" s="16">
        <v>4</v>
      </c>
      <c r="J412" s="16" t="s">
        <v>28</v>
      </c>
      <c r="K412" s="16" t="s">
        <v>78</v>
      </c>
      <c r="L412" s="16" t="s">
        <v>11</v>
      </c>
      <c r="M412" s="16">
        <v>1</v>
      </c>
      <c r="N412" s="16" t="s">
        <v>11</v>
      </c>
      <c r="O412" s="17" t="s">
        <v>34</v>
      </c>
      <c r="U412" t="str">
        <f t="shared" si="36"/>
        <v>Budaors Challenger CupSemi FinalCsaba BanyikAdam Blazsovics</v>
      </c>
      <c r="Z412">
        <f t="shared" si="37"/>
        <v>1</v>
      </c>
      <c r="AA412">
        <f t="shared" si="38"/>
        <v>1</v>
      </c>
      <c r="AB412">
        <f t="shared" si="39"/>
        <v>0</v>
      </c>
      <c r="AC412">
        <f t="shared" si="40"/>
        <v>0</v>
      </c>
      <c r="AD412">
        <f t="shared" si="41"/>
        <v>0</v>
      </c>
    </row>
    <row r="413" spans="1:30" x14ac:dyDescent="0.35">
      <c r="A413" s="15">
        <v>44310</v>
      </c>
      <c r="B413" s="16" t="s">
        <v>18</v>
      </c>
      <c r="C413" s="16" t="s">
        <v>114</v>
      </c>
      <c r="D413" s="16" t="s">
        <v>5</v>
      </c>
      <c r="E413" s="16" t="s">
        <v>57</v>
      </c>
      <c r="F413" s="16" t="s">
        <v>4</v>
      </c>
      <c r="G413" s="16" t="s">
        <v>55</v>
      </c>
      <c r="H413" s="16">
        <v>3</v>
      </c>
      <c r="I413" s="16">
        <v>5</v>
      </c>
      <c r="J413" s="16" t="s">
        <v>28</v>
      </c>
      <c r="K413" s="16" t="s">
        <v>78</v>
      </c>
      <c r="L413" s="16" t="s">
        <v>12</v>
      </c>
      <c r="M413" s="16">
        <v>1</v>
      </c>
      <c r="N413" s="16" t="s">
        <v>11</v>
      </c>
      <c r="O413" s="17" t="s">
        <v>34</v>
      </c>
      <c r="U413" t="str">
        <f t="shared" si="36"/>
        <v>Budaors Challenger CupSemi FinalCsaba BanyikAdam Blazsovics</v>
      </c>
      <c r="Z413">
        <f t="shared" si="37"/>
        <v>0</v>
      </c>
      <c r="AA413">
        <f t="shared" si="38"/>
        <v>0</v>
      </c>
      <c r="AB413">
        <f t="shared" si="39"/>
        <v>1</v>
      </c>
      <c r="AC413">
        <f t="shared" si="40"/>
        <v>0</v>
      </c>
      <c r="AD413">
        <f t="shared" si="41"/>
        <v>0</v>
      </c>
    </row>
    <row r="414" spans="1:30" x14ac:dyDescent="0.35">
      <c r="A414" s="15">
        <v>44310</v>
      </c>
      <c r="B414" s="16" t="s">
        <v>18</v>
      </c>
      <c r="C414" s="16" t="s">
        <v>114</v>
      </c>
      <c r="D414" s="16" t="s">
        <v>5</v>
      </c>
      <c r="E414" s="16" t="s">
        <v>57</v>
      </c>
      <c r="F414" s="16" t="s">
        <v>4</v>
      </c>
      <c r="G414" s="16" t="s">
        <v>55</v>
      </c>
      <c r="H414" s="16">
        <v>3</v>
      </c>
      <c r="I414" s="16">
        <v>6</v>
      </c>
      <c r="J414" s="16" t="s">
        <v>28</v>
      </c>
      <c r="K414" s="16" t="s">
        <v>78</v>
      </c>
      <c r="L414" s="16" t="s">
        <v>12</v>
      </c>
      <c r="M414" s="16">
        <v>1</v>
      </c>
      <c r="N414" s="16" t="s">
        <v>12</v>
      </c>
      <c r="O414" s="17" t="s">
        <v>33</v>
      </c>
      <c r="U414" t="str">
        <f t="shared" si="36"/>
        <v>Budaors Challenger CupSemi FinalCsaba BanyikAdam Blazsovics</v>
      </c>
      <c r="Z414">
        <f t="shared" si="37"/>
        <v>1</v>
      </c>
      <c r="AA414">
        <f t="shared" si="38"/>
        <v>1</v>
      </c>
      <c r="AB414">
        <f t="shared" si="39"/>
        <v>0</v>
      </c>
      <c r="AC414">
        <f t="shared" si="40"/>
        <v>0</v>
      </c>
      <c r="AD414">
        <f t="shared" si="41"/>
        <v>0</v>
      </c>
    </row>
    <row r="415" spans="1:30" x14ac:dyDescent="0.35">
      <c r="A415" s="15">
        <v>44310</v>
      </c>
      <c r="B415" s="16" t="s">
        <v>18</v>
      </c>
      <c r="C415" s="16" t="s">
        <v>114</v>
      </c>
      <c r="D415" s="16" t="s">
        <v>5</v>
      </c>
      <c r="E415" s="16" t="s">
        <v>57</v>
      </c>
      <c r="F415" s="16" t="s">
        <v>4</v>
      </c>
      <c r="G415" s="16" t="s">
        <v>55</v>
      </c>
      <c r="H415" s="16">
        <v>3</v>
      </c>
      <c r="I415" s="16">
        <v>7</v>
      </c>
      <c r="J415" s="16" t="s">
        <v>28</v>
      </c>
      <c r="K415" s="16" t="s">
        <v>78</v>
      </c>
      <c r="L415" s="16" t="s">
        <v>12</v>
      </c>
      <c r="M415" s="16" t="s">
        <v>39</v>
      </c>
      <c r="N415" s="16" t="s">
        <v>11</v>
      </c>
      <c r="O415" s="17" t="s">
        <v>33</v>
      </c>
      <c r="U415" t="str">
        <f t="shared" si="36"/>
        <v>Budaors Challenger CupSemi FinalCsaba BanyikAdam Blazsovics</v>
      </c>
      <c r="Z415">
        <f t="shared" si="37"/>
        <v>0</v>
      </c>
      <c r="AA415">
        <f t="shared" si="38"/>
        <v>0</v>
      </c>
      <c r="AB415">
        <f t="shared" si="39"/>
        <v>0</v>
      </c>
      <c r="AC415">
        <f t="shared" si="40"/>
        <v>0</v>
      </c>
      <c r="AD415">
        <f t="shared" si="41"/>
        <v>0</v>
      </c>
    </row>
    <row r="416" spans="1:30" x14ac:dyDescent="0.35">
      <c r="A416" s="15">
        <v>44310</v>
      </c>
      <c r="B416" s="16" t="s">
        <v>18</v>
      </c>
      <c r="C416" s="16" t="s">
        <v>114</v>
      </c>
      <c r="D416" s="16" t="s">
        <v>5</v>
      </c>
      <c r="E416" s="16" t="s">
        <v>57</v>
      </c>
      <c r="F416" s="16" t="s">
        <v>4</v>
      </c>
      <c r="G416" s="16" t="s">
        <v>55</v>
      </c>
      <c r="H416" s="16">
        <v>3</v>
      </c>
      <c r="I416" s="16">
        <v>8</v>
      </c>
      <c r="J416" s="16" t="s">
        <v>28</v>
      </c>
      <c r="K416" s="16" t="s">
        <v>78</v>
      </c>
      <c r="L416" s="16" t="s">
        <v>12</v>
      </c>
      <c r="M416" s="16">
        <v>1</v>
      </c>
      <c r="N416" s="16" t="s">
        <v>12</v>
      </c>
      <c r="O416" s="17" t="s">
        <v>34</v>
      </c>
      <c r="U416" t="str">
        <f t="shared" si="36"/>
        <v>Budaors Challenger CupSemi FinalCsaba BanyikAdam Blazsovics</v>
      </c>
      <c r="Z416">
        <f t="shared" si="37"/>
        <v>1</v>
      </c>
      <c r="AA416">
        <f t="shared" si="38"/>
        <v>1</v>
      </c>
      <c r="AB416">
        <f t="shared" si="39"/>
        <v>0</v>
      </c>
      <c r="AC416">
        <f t="shared" si="40"/>
        <v>0</v>
      </c>
      <c r="AD416">
        <f t="shared" si="41"/>
        <v>0</v>
      </c>
    </row>
    <row r="417" spans="1:30" x14ac:dyDescent="0.35">
      <c r="A417" s="15">
        <v>44310</v>
      </c>
      <c r="B417" s="16" t="s">
        <v>18</v>
      </c>
      <c r="C417" s="16" t="s">
        <v>114</v>
      </c>
      <c r="D417" s="16" t="s">
        <v>5</v>
      </c>
      <c r="E417" s="16" t="s">
        <v>57</v>
      </c>
      <c r="F417" s="16" t="s">
        <v>4</v>
      </c>
      <c r="G417" s="16" t="s">
        <v>55</v>
      </c>
      <c r="H417" s="16">
        <v>3</v>
      </c>
      <c r="I417" s="16">
        <v>9</v>
      </c>
      <c r="J417" s="16" t="s">
        <v>28</v>
      </c>
      <c r="K417" s="16" t="s">
        <v>78</v>
      </c>
      <c r="L417" s="16" t="s">
        <v>11</v>
      </c>
      <c r="M417" s="16">
        <v>1</v>
      </c>
      <c r="N417" s="16" t="s">
        <v>40</v>
      </c>
      <c r="O417" s="17" t="s">
        <v>40</v>
      </c>
      <c r="U417" t="str">
        <f t="shared" si="36"/>
        <v>Budaors Challenger CupSemi FinalCsaba BanyikAdam Blazsovics</v>
      </c>
      <c r="Z417">
        <f t="shared" si="37"/>
        <v>0</v>
      </c>
      <c r="AA417">
        <f t="shared" si="38"/>
        <v>0</v>
      </c>
      <c r="AB417">
        <f t="shared" si="39"/>
        <v>0</v>
      </c>
      <c r="AC417">
        <f t="shared" si="40"/>
        <v>0</v>
      </c>
      <c r="AD417">
        <f t="shared" si="41"/>
        <v>0</v>
      </c>
    </row>
    <row r="418" spans="1:30" x14ac:dyDescent="0.35">
      <c r="A418" s="15">
        <v>44310</v>
      </c>
      <c r="B418" s="16" t="s">
        <v>18</v>
      </c>
      <c r="C418" s="16" t="s">
        <v>114</v>
      </c>
      <c r="D418" s="16" t="s">
        <v>5</v>
      </c>
      <c r="E418" s="16" t="s">
        <v>57</v>
      </c>
      <c r="F418" s="16" t="s">
        <v>4</v>
      </c>
      <c r="G418" s="16" t="s">
        <v>55</v>
      </c>
      <c r="H418" s="16">
        <v>3</v>
      </c>
      <c r="I418" s="16">
        <v>10</v>
      </c>
      <c r="J418" s="16" t="s">
        <v>28</v>
      </c>
      <c r="K418" s="16" t="s">
        <v>78</v>
      </c>
      <c r="L418" s="16" t="s">
        <v>11</v>
      </c>
      <c r="M418" s="16">
        <v>1</v>
      </c>
      <c r="N418" s="16" t="s">
        <v>12</v>
      </c>
      <c r="O418" s="17" t="s">
        <v>35</v>
      </c>
      <c r="U418" t="str">
        <f t="shared" si="36"/>
        <v>Budaors Challenger CupSemi FinalCsaba BanyikAdam Blazsovics</v>
      </c>
      <c r="Z418">
        <f t="shared" si="37"/>
        <v>0</v>
      </c>
      <c r="AA418">
        <f t="shared" si="38"/>
        <v>0</v>
      </c>
      <c r="AB418">
        <f t="shared" si="39"/>
        <v>1</v>
      </c>
      <c r="AC418">
        <f t="shared" si="40"/>
        <v>0</v>
      </c>
      <c r="AD418">
        <f t="shared" si="41"/>
        <v>0</v>
      </c>
    </row>
    <row r="419" spans="1:30" x14ac:dyDescent="0.35">
      <c r="A419" s="15">
        <v>44310</v>
      </c>
      <c r="B419" s="16" t="s">
        <v>18</v>
      </c>
      <c r="C419" s="16" t="s">
        <v>114</v>
      </c>
      <c r="D419" s="16" t="s">
        <v>5</v>
      </c>
      <c r="E419" s="16" t="s">
        <v>57</v>
      </c>
      <c r="F419" s="16" t="s">
        <v>4</v>
      </c>
      <c r="G419" s="16" t="s">
        <v>55</v>
      </c>
      <c r="H419" s="16">
        <v>3</v>
      </c>
      <c r="I419" s="16">
        <v>11</v>
      </c>
      <c r="J419" s="16" t="s">
        <v>28</v>
      </c>
      <c r="K419" s="16" t="s">
        <v>78</v>
      </c>
      <c r="L419" s="16" t="s">
        <v>11</v>
      </c>
      <c r="M419" s="16">
        <v>1</v>
      </c>
      <c r="N419" s="16" t="s">
        <v>12</v>
      </c>
      <c r="O419" s="17" t="s">
        <v>34</v>
      </c>
      <c r="U419" t="str">
        <f t="shared" si="36"/>
        <v>Budaors Challenger CupSemi FinalCsaba BanyikAdam Blazsovics</v>
      </c>
      <c r="Z419">
        <f t="shared" si="37"/>
        <v>0</v>
      </c>
      <c r="AA419">
        <f t="shared" si="38"/>
        <v>0</v>
      </c>
      <c r="AB419">
        <f t="shared" si="39"/>
        <v>1</v>
      </c>
      <c r="AC419">
        <f t="shared" si="40"/>
        <v>0</v>
      </c>
      <c r="AD419">
        <f t="shared" si="41"/>
        <v>0</v>
      </c>
    </row>
    <row r="420" spans="1:30" x14ac:dyDescent="0.35">
      <c r="A420" s="15">
        <v>44310</v>
      </c>
      <c r="B420" s="16" t="s">
        <v>18</v>
      </c>
      <c r="C420" s="16" t="s">
        <v>114</v>
      </c>
      <c r="D420" s="16" t="s">
        <v>5</v>
      </c>
      <c r="E420" s="16" t="s">
        <v>57</v>
      </c>
      <c r="F420" s="16" t="s">
        <v>4</v>
      </c>
      <c r="G420" s="16" t="s">
        <v>55</v>
      </c>
      <c r="H420" s="16">
        <v>3</v>
      </c>
      <c r="I420" s="16">
        <v>12</v>
      </c>
      <c r="J420" s="16" t="s">
        <v>28</v>
      </c>
      <c r="K420" s="16" t="s">
        <v>78</v>
      </c>
      <c r="L420" s="16" t="s">
        <v>11</v>
      </c>
      <c r="M420" s="16">
        <v>1</v>
      </c>
      <c r="N420" s="16" t="s">
        <v>11</v>
      </c>
      <c r="O420" s="17" t="s">
        <v>34</v>
      </c>
      <c r="U420" t="str">
        <f t="shared" si="36"/>
        <v>Budaors Challenger CupSemi FinalCsaba BanyikAdam Blazsovics</v>
      </c>
      <c r="Z420">
        <f t="shared" si="37"/>
        <v>1</v>
      </c>
      <c r="AA420">
        <f t="shared" si="38"/>
        <v>1</v>
      </c>
      <c r="AB420">
        <f t="shared" si="39"/>
        <v>0</v>
      </c>
      <c r="AC420">
        <f t="shared" si="40"/>
        <v>0</v>
      </c>
      <c r="AD420">
        <f t="shared" si="41"/>
        <v>0</v>
      </c>
    </row>
    <row r="421" spans="1:30" x14ac:dyDescent="0.35">
      <c r="A421" s="15">
        <v>44310</v>
      </c>
      <c r="B421" s="16" t="s">
        <v>18</v>
      </c>
      <c r="C421" s="16" t="s">
        <v>114</v>
      </c>
      <c r="D421" s="16" t="s">
        <v>5</v>
      </c>
      <c r="E421" s="16" t="s">
        <v>57</v>
      </c>
      <c r="F421" s="16" t="s">
        <v>4</v>
      </c>
      <c r="G421" s="16" t="s">
        <v>55</v>
      </c>
      <c r="H421" s="16">
        <v>3</v>
      </c>
      <c r="I421" s="16">
        <v>13</v>
      </c>
      <c r="J421" s="16" t="s">
        <v>28</v>
      </c>
      <c r="K421" s="16" t="s">
        <v>78</v>
      </c>
      <c r="L421" s="16" t="s">
        <v>11</v>
      </c>
      <c r="M421" s="16">
        <v>1</v>
      </c>
      <c r="N421" s="16" t="s">
        <v>11</v>
      </c>
      <c r="O421" s="17" t="s">
        <v>34</v>
      </c>
      <c r="U421" t="str">
        <f t="shared" si="36"/>
        <v>Budaors Challenger CupSemi FinalCsaba BanyikAdam Blazsovics</v>
      </c>
      <c r="Z421">
        <f t="shared" si="37"/>
        <v>1</v>
      </c>
      <c r="AA421">
        <f t="shared" si="38"/>
        <v>1</v>
      </c>
      <c r="AB421">
        <f t="shared" si="39"/>
        <v>0</v>
      </c>
      <c r="AC421">
        <f t="shared" si="40"/>
        <v>0</v>
      </c>
      <c r="AD421">
        <f t="shared" si="41"/>
        <v>0</v>
      </c>
    </row>
    <row r="422" spans="1:30" x14ac:dyDescent="0.35">
      <c r="A422" s="15">
        <v>44310</v>
      </c>
      <c r="B422" s="16" t="s">
        <v>18</v>
      </c>
      <c r="C422" s="16" t="s">
        <v>114</v>
      </c>
      <c r="D422" s="16" t="s">
        <v>5</v>
      </c>
      <c r="E422" s="16" t="s">
        <v>57</v>
      </c>
      <c r="F422" s="16" t="s">
        <v>4</v>
      </c>
      <c r="G422" s="16" t="s">
        <v>55</v>
      </c>
      <c r="H422" s="16">
        <v>3</v>
      </c>
      <c r="I422" s="16">
        <v>14</v>
      </c>
      <c r="J422" s="16" t="s">
        <v>28</v>
      </c>
      <c r="K422" s="16" t="s">
        <v>78</v>
      </c>
      <c r="L422" s="16" t="s">
        <v>12</v>
      </c>
      <c r="M422" s="16">
        <v>1</v>
      </c>
      <c r="N422" s="16" t="s">
        <v>12</v>
      </c>
      <c r="O422" s="17" t="s">
        <v>35</v>
      </c>
      <c r="U422" t="str">
        <f t="shared" si="36"/>
        <v>Budaors Challenger CupSemi FinalCsaba BanyikAdam Blazsovics</v>
      </c>
      <c r="Z422">
        <f t="shared" si="37"/>
        <v>1</v>
      </c>
      <c r="AA422">
        <f t="shared" si="38"/>
        <v>1</v>
      </c>
      <c r="AB422">
        <f t="shared" si="39"/>
        <v>0</v>
      </c>
      <c r="AC422">
        <f t="shared" si="40"/>
        <v>0</v>
      </c>
      <c r="AD422">
        <f t="shared" si="41"/>
        <v>0</v>
      </c>
    </row>
    <row r="423" spans="1:30" x14ac:dyDescent="0.35">
      <c r="A423" s="15">
        <v>44310</v>
      </c>
      <c r="B423" s="16" t="s">
        <v>18</v>
      </c>
      <c r="C423" s="16" t="s">
        <v>114</v>
      </c>
      <c r="D423" s="16" t="s">
        <v>5</v>
      </c>
      <c r="E423" s="16" t="s">
        <v>57</v>
      </c>
      <c r="F423" s="16" t="s">
        <v>4</v>
      </c>
      <c r="G423" s="16" t="s">
        <v>55</v>
      </c>
      <c r="H423" s="16">
        <v>3</v>
      </c>
      <c r="I423" s="16">
        <v>15</v>
      </c>
      <c r="J423" s="16" t="s">
        <v>28</v>
      </c>
      <c r="K423" s="16" t="s">
        <v>78</v>
      </c>
      <c r="L423" s="16" t="s">
        <v>12</v>
      </c>
      <c r="M423" s="16">
        <v>1</v>
      </c>
      <c r="N423" s="16" t="s">
        <v>12</v>
      </c>
      <c r="O423" s="17" t="s">
        <v>34</v>
      </c>
      <c r="U423" t="str">
        <f t="shared" si="36"/>
        <v>Budaors Challenger CupSemi FinalCsaba BanyikAdam Blazsovics</v>
      </c>
      <c r="Z423">
        <f t="shared" si="37"/>
        <v>1</v>
      </c>
      <c r="AA423">
        <f t="shared" si="38"/>
        <v>1</v>
      </c>
      <c r="AB423">
        <f t="shared" si="39"/>
        <v>0</v>
      </c>
      <c r="AC423">
        <f t="shared" si="40"/>
        <v>0</v>
      </c>
      <c r="AD423">
        <f t="shared" si="41"/>
        <v>0</v>
      </c>
    </row>
    <row r="424" spans="1:30" x14ac:dyDescent="0.35">
      <c r="A424" s="15">
        <v>44310</v>
      </c>
      <c r="B424" s="16" t="s">
        <v>18</v>
      </c>
      <c r="C424" s="16" t="s">
        <v>114</v>
      </c>
      <c r="D424" s="16" t="s">
        <v>5</v>
      </c>
      <c r="E424" s="16" t="s">
        <v>57</v>
      </c>
      <c r="F424" s="16" t="s">
        <v>4</v>
      </c>
      <c r="G424" s="16" t="s">
        <v>55</v>
      </c>
      <c r="H424" s="16">
        <v>3</v>
      </c>
      <c r="I424" s="16">
        <v>16</v>
      </c>
      <c r="J424" s="16" t="s">
        <v>28</v>
      </c>
      <c r="K424" s="16" t="s">
        <v>78</v>
      </c>
      <c r="L424" s="16" t="s">
        <v>12</v>
      </c>
      <c r="M424" s="16">
        <v>1</v>
      </c>
      <c r="N424" s="16" t="s">
        <v>11</v>
      </c>
      <c r="O424" s="17" t="s">
        <v>35</v>
      </c>
      <c r="U424" t="str">
        <f t="shared" si="36"/>
        <v>Budaors Challenger CupSemi FinalCsaba BanyikAdam Blazsovics</v>
      </c>
      <c r="Z424">
        <f t="shared" si="37"/>
        <v>0</v>
      </c>
      <c r="AA424">
        <f t="shared" si="38"/>
        <v>0</v>
      </c>
      <c r="AB424">
        <f t="shared" si="39"/>
        <v>1</v>
      </c>
      <c r="AC424">
        <f t="shared" si="40"/>
        <v>0</v>
      </c>
      <c r="AD424">
        <f t="shared" si="41"/>
        <v>0</v>
      </c>
    </row>
    <row r="425" spans="1:30" x14ac:dyDescent="0.35">
      <c r="A425" s="15">
        <v>44310</v>
      </c>
      <c r="B425" s="16" t="s">
        <v>18</v>
      </c>
      <c r="C425" s="16" t="s">
        <v>114</v>
      </c>
      <c r="D425" s="16" t="s">
        <v>5</v>
      </c>
      <c r="E425" s="16" t="s">
        <v>57</v>
      </c>
      <c r="F425" s="16" t="s">
        <v>4</v>
      </c>
      <c r="G425" s="16" t="s">
        <v>55</v>
      </c>
      <c r="H425" s="16">
        <v>3</v>
      </c>
      <c r="I425" s="16">
        <v>17</v>
      </c>
      <c r="J425" s="16" t="s">
        <v>28</v>
      </c>
      <c r="K425" s="16" t="s">
        <v>78</v>
      </c>
      <c r="L425" s="16" t="s">
        <v>12</v>
      </c>
      <c r="M425" s="16">
        <v>1</v>
      </c>
      <c r="N425" s="16" t="s">
        <v>12</v>
      </c>
      <c r="O425" s="17" t="s">
        <v>34</v>
      </c>
      <c r="U425" t="str">
        <f t="shared" si="36"/>
        <v>Budaors Challenger CupSemi FinalCsaba BanyikAdam Blazsovics</v>
      </c>
      <c r="Z425">
        <f t="shared" si="37"/>
        <v>1</v>
      </c>
      <c r="AA425">
        <f t="shared" si="38"/>
        <v>1</v>
      </c>
      <c r="AB425">
        <f t="shared" si="39"/>
        <v>0</v>
      </c>
      <c r="AC425">
        <f t="shared" si="40"/>
        <v>0</v>
      </c>
      <c r="AD425">
        <f t="shared" si="41"/>
        <v>0</v>
      </c>
    </row>
    <row r="426" spans="1:30" x14ac:dyDescent="0.35">
      <c r="A426" s="15">
        <v>44310</v>
      </c>
      <c r="B426" s="16" t="s">
        <v>18</v>
      </c>
      <c r="C426" s="16" t="s">
        <v>114</v>
      </c>
      <c r="D426" s="16" t="s">
        <v>5</v>
      </c>
      <c r="E426" s="16" t="s">
        <v>57</v>
      </c>
      <c r="F426" s="16" t="s">
        <v>4</v>
      </c>
      <c r="G426" s="16" t="s">
        <v>55</v>
      </c>
      <c r="H426" s="16">
        <v>3</v>
      </c>
      <c r="I426" s="16">
        <v>18</v>
      </c>
      <c r="J426" s="16" t="s">
        <v>28</v>
      </c>
      <c r="K426" s="16" t="s">
        <v>78</v>
      </c>
      <c r="L426" s="16" t="s">
        <v>11</v>
      </c>
      <c r="M426" s="16">
        <v>1</v>
      </c>
      <c r="N426" s="16" t="s">
        <v>12</v>
      </c>
      <c r="O426" s="17" t="s">
        <v>34</v>
      </c>
      <c r="U426" t="str">
        <f t="shared" si="36"/>
        <v>Budaors Challenger CupSemi FinalCsaba BanyikAdam Blazsovics</v>
      </c>
      <c r="Z426">
        <f t="shared" si="37"/>
        <v>0</v>
      </c>
      <c r="AA426">
        <f t="shared" si="38"/>
        <v>0</v>
      </c>
      <c r="AB426">
        <f t="shared" si="39"/>
        <v>1</v>
      </c>
      <c r="AC426">
        <f t="shared" si="40"/>
        <v>0</v>
      </c>
      <c r="AD426">
        <f t="shared" si="41"/>
        <v>0</v>
      </c>
    </row>
    <row r="427" spans="1:30" x14ac:dyDescent="0.35">
      <c r="A427" s="15">
        <v>44310</v>
      </c>
      <c r="B427" s="16" t="s">
        <v>18</v>
      </c>
      <c r="C427" s="16" t="s">
        <v>114</v>
      </c>
      <c r="D427" s="16" t="s">
        <v>5</v>
      </c>
      <c r="E427" s="16" t="s">
        <v>57</v>
      </c>
      <c r="F427" s="16" t="s">
        <v>4</v>
      </c>
      <c r="G427" s="16" t="s">
        <v>55</v>
      </c>
      <c r="H427" s="16">
        <v>3</v>
      </c>
      <c r="I427" s="16">
        <v>19</v>
      </c>
      <c r="J427" s="16" t="s">
        <v>28</v>
      </c>
      <c r="K427" s="16" t="s">
        <v>78</v>
      </c>
      <c r="L427" s="16" t="s">
        <v>11</v>
      </c>
      <c r="M427" s="16">
        <v>2</v>
      </c>
      <c r="N427" s="16" t="s">
        <v>11</v>
      </c>
      <c r="O427" s="17" t="s">
        <v>35</v>
      </c>
      <c r="U427" t="str">
        <f t="shared" si="36"/>
        <v>Budaors Challenger CupSemi FinalCsaba BanyikAdam Blazsovics</v>
      </c>
      <c r="Z427">
        <f t="shared" si="37"/>
        <v>1</v>
      </c>
      <c r="AA427">
        <f t="shared" si="38"/>
        <v>0</v>
      </c>
      <c r="AB427">
        <f t="shared" si="39"/>
        <v>0</v>
      </c>
      <c r="AC427">
        <f t="shared" si="40"/>
        <v>1</v>
      </c>
      <c r="AD427">
        <f t="shared" si="41"/>
        <v>0</v>
      </c>
    </row>
    <row r="428" spans="1:30" x14ac:dyDescent="0.35">
      <c r="A428" s="15">
        <v>44310</v>
      </c>
      <c r="B428" s="16" t="s">
        <v>18</v>
      </c>
      <c r="C428" s="16" t="s">
        <v>114</v>
      </c>
      <c r="D428" s="16" t="s">
        <v>5</v>
      </c>
      <c r="E428" s="16" t="s">
        <v>57</v>
      </c>
      <c r="F428" s="16" t="s">
        <v>4</v>
      </c>
      <c r="G428" s="16" t="s">
        <v>55</v>
      </c>
      <c r="H428" s="16">
        <v>3</v>
      </c>
      <c r="I428" s="16">
        <v>20</v>
      </c>
      <c r="J428" s="16" t="s">
        <v>28</v>
      </c>
      <c r="K428" s="16" t="s">
        <v>78</v>
      </c>
      <c r="L428" s="16" t="s">
        <v>11</v>
      </c>
      <c r="M428" s="16">
        <v>2</v>
      </c>
      <c r="N428" s="16" t="s">
        <v>12</v>
      </c>
      <c r="O428" s="17" t="s">
        <v>34</v>
      </c>
      <c r="U428" t="str">
        <f t="shared" si="36"/>
        <v>Budaors Challenger CupSemi FinalCsaba BanyikAdam Blazsovics</v>
      </c>
      <c r="Z428">
        <f t="shared" si="37"/>
        <v>0</v>
      </c>
      <c r="AA428">
        <f t="shared" si="38"/>
        <v>0</v>
      </c>
      <c r="AB428">
        <f t="shared" si="39"/>
        <v>0</v>
      </c>
      <c r="AC428">
        <f t="shared" si="40"/>
        <v>0</v>
      </c>
      <c r="AD428">
        <f t="shared" si="41"/>
        <v>1</v>
      </c>
    </row>
    <row r="429" spans="1:30" x14ac:dyDescent="0.35">
      <c r="A429" s="15">
        <v>44310</v>
      </c>
      <c r="B429" s="16" t="s">
        <v>18</v>
      </c>
      <c r="C429" s="16" t="s">
        <v>114</v>
      </c>
      <c r="D429" s="16" t="s">
        <v>5</v>
      </c>
      <c r="E429" s="16" t="s">
        <v>57</v>
      </c>
      <c r="F429" s="16" t="s">
        <v>4</v>
      </c>
      <c r="G429" s="16" t="s">
        <v>55</v>
      </c>
      <c r="H429" s="16">
        <v>3</v>
      </c>
      <c r="I429" s="16">
        <v>21</v>
      </c>
      <c r="J429" s="16" t="s">
        <v>28</v>
      </c>
      <c r="K429" s="16" t="s">
        <v>78</v>
      </c>
      <c r="L429" s="16" t="s">
        <v>11</v>
      </c>
      <c r="M429" s="16" t="s">
        <v>39</v>
      </c>
      <c r="N429" s="16" t="s">
        <v>12</v>
      </c>
      <c r="O429" s="17" t="s">
        <v>33</v>
      </c>
      <c r="U429" t="str">
        <f t="shared" si="36"/>
        <v>Budaors Challenger CupSemi FinalCsaba BanyikAdam Blazsovics</v>
      </c>
      <c r="Z429">
        <f t="shared" si="37"/>
        <v>0</v>
      </c>
      <c r="AA429">
        <f t="shared" si="38"/>
        <v>0</v>
      </c>
      <c r="AB429">
        <f t="shared" si="39"/>
        <v>0</v>
      </c>
      <c r="AC429">
        <f t="shared" si="40"/>
        <v>0</v>
      </c>
      <c r="AD429">
        <f t="shared" si="41"/>
        <v>0</v>
      </c>
    </row>
    <row r="430" spans="1:30" x14ac:dyDescent="0.35">
      <c r="A430" s="15">
        <v>44310</v>
      </c>
      <c r="B430" s="16" t="s">
        <v>18</v>
      </c>
      <c r="C430" s="16" t="s">
        <v>114</v>
      </c>
      <c r="D430" s="16" t="s">
        <v>5</v>
      </c>
      <c r="E430" s="16" t="s">
        <v>57</v>
      </c>
      <c r="F430" s="16" t="s">
        <v>4</v>
      </c>
      <c r="G430" s="16" t="s">
        <v>55</v>
      </c>
      <c r="H430" s="16">
        <v>3</v>
      </c>
      <c r="I430" s="16">
        <v>22</v>
      </c>
      <c r="J430" s="16" t="s">
        <v>28</v>
      </c>
      <c r="K430" s="16" t="s">
        <v>78</v>
      </c>
      <c r="L430" s="16" t="s">
        <v>12</v>
      </c>
      <c r="M430" s="16">
        <v>1</v>
      </c>
      <c r="N430" s="16" t="s">
        <v>12</v>
      </c>
      <c r="O430" s="17" t="s">
        <v>34</v>
      </c>
      <c r="U430" t="str">
        <f t="shared" si="36"/>
        <v>Budaors Challenger CupSemi FinalCsaba BanyikAdam Blazsovics</v>
      </c>
      <c r="Z430">
        <f t="shared" si="37"/>
        <v>1</v>
      </c>
      <c r="AA430">
        <f t="shared" si="38"/>
        <v>1</v>
      </c>
      <c r="AB430">
        <f t="shared" si="39"/>
        <v>0</v>
      </c>
      <c r="AC430">
        <f t="shared" si="40"/>
        <v>0</v>
      </c>
      <c r="AD430">
        <f t="shared" si="41"/>
        <v>0</v>
      </c>
    </row>
    <row r="431" spans="1:30" x14ac:dyDescent="0.35">
      <c r="A431" s="15">
        <v>44310</v>
      </c>
      <c r="B431" s="16" t="s">
        <v>18</v>
      </c>
      <c r="C431" s="16" t="s">
        <v>114</v>
      </c>
      <c r="D431" s="16" t="s">
        <v>5</v>
      </c>
      <c r="E431" s="16" t="s">
        <v>57</v>
      </c>
      <c r="F431" s="16" t="s">
        <v>4</v>
      </c>
      <c r="G431" s="16" t="s">
        <v>42</v>
      </c>
      <c r="H431" s="16">
        <v>1</v>
      </c>
      <c r="I431" s="16">
        <v>1</v>
      </c>
      <c r="J431" s="16" t="s">
        <v>70</v>
      </c>
      <c r="K431" s="16" t="s">
        <v>78</v>
      </c>
      <c r="L431" s="16" t="s">
        <v>11</v>
      </c>
      <c r="M431" s="16">
        <v>1</v>
      </c>
      <c r="N431" s="16" t="s">
        <v>12</v>
      </c>
      <c r="O431" s="17" t="s">
        <v>33</v>
      </c>
      <c r="U431" t="str">
        <f t="shared" si="36"/>
        <v>Budaors Challenger CupFinalMartin CsereklyeAdam Blazsovics</v>
      </c>
      <c r="Z431">
        <f t="shared" si="37"/>
        <v>0</v>
      </c>
      <c r="AA431">
        <f t="shared" si="38"/>
        <v>0</v>
      </c>
      <c r="AB431">
        <f t="shared" si="39"/>
        <v>1</v>
      </c>
      <c r="AC431">
        <f t="shared" si="40"/>
        <v>0</v>
      </c>
      <c r="AD431">
        <f t="shared" si="41"/>
        <v>0</v>
      </c>
    </row>
    <row r="432" spans="1:30" x14ac:dyDescent="0.35">
      <c r="A432" s="15">
        <v>44310</v>
      </c>
      <c r="B432" s="16" t="s">
        <v>18</v>
      </c>
      <c r="C432" s="16" t="s">
        <v>114</v>
      </c>
      <c r="D432" s="16" t="s">
        <v>5</v>
      </c>
      <c r="E432" s="16" t="s">
        <v>57</v>
      </c>
      <c r="F432" s="16" t="s">
        <v>4</v>
      </c>
      <c r="G432" s="16" t="s">
        <v>42</v>
      </c>
      <c r="H432" s="16">
        <v>1</v>
      </c>
      <c r="I432" s="16">
        <v>2</v>
      </c>
      <c r="J432" s="16" t="s">
        <v>70</v>
      </c>
      <c r="K432" s="16" t="s">
        <v>78</v>
      </c>
      <c r="L432" s="16" t="s">
        <v>11</v>
      </c>
      <c r="M432" s="16">
        <v>2</v>
      </c>
      <c r="N432" s="16" t="s">
        <v>40</v>
      </c>
      <c r="O432" s="17" t="s">
        <v>40</v>
      </c>
      <c r="U432" t="str">
        <f t="shared" si="36"/>
        <v>Budaors Challenger CupFinalMartin CsereklyeAdam Blazsovics</v>
      </c>
      <c r="Z432">
        <f t="shared" si="37"/>
        <v>0</v>
      </c>
      <c r="AA432">
        <f t="shared" si="38"/>
        <v>0</v>
      </c>
      <c r="AB432">
        <f t="shared" si="39"/>
        <v>0</v>
      </c>
      <c r="AC432">
        <f t="shared" si="40"/>
        <v>0</v>
      </c>
      <c r="AD432">
        <f t="shared" si="41"/>
        <v>0</v>
      </c>
    </row>
    <row r="433" spans="1:30" x14ac:dyDescent="0.35">
      <c r="A433" s="15">
        <v>44310</v>
      </c>
      <c r="B433" s="16" t="s">
        <v>18</v>
      </c>
      <c r="C433" s="16" t="s">
        <v>114</v>
      </c>
      <c r="D433" s="16" t="s">
        <v>5</v>
      </c>
      <c r="E433" s="16" t="s">
        <v>57</v>
      </c>
      <c r="F433" s="16" t="s">
        <v>4</v>
      </c>
      <c r="G433" s="16" t="s">
        <v>42</v>
      </c>
      <c r="H433" s="16">
        <v>1</v>
      </c>
      <c r="I433" s="16">
        <v>3</v>
      </c>
      <c r="J433" s="16" t="s">
        <v>70</v>
      </c>
      <c r="K433" s="16" t="s">
        <v>78</v>
      </c>
      <c r="L433" s="16" t="s">
        <v>11</v>
      </c>
      <c r="M433" s="16">
        <v>1</v>
      </c>
      <c r="N433" s="16" t="s">
        <v>11</v>
      </c>
      <c r="O433" s="17" t="s">
        <v>34</v>
      </c>
      <c r="U433" t="str">
        <f t="shared" si="36"/>
        <v>Budaors Challenger CupFinalMartin CsereklyeAdam Blazsovics</v>
      </c>
      <c r="Z433">
        <f t="shared" si="37"/>
        <v>1</v>
      </c>
      <c r="AA433">
        <f t="shared" si="38"/>
        <v>1</v>
      </c>
      <c r="AB433">
        <f t="shared" si="39"/>
        <v>0</v>
      </c>
      <c r="AC433">
        <f t="shared" si="40"/>
        <v>0</v>
      </c>
      <c r="AD433">
        <f t="shared" si="41"/>
        <v>0</v>
      </c>
    </row>
    <row r="434" spans="1:30" x14ac:dyDescent="0.35">
      <c r="A434" s="15">
        <v>44310</v>
      </c>
      <c r="B434" s="16" t="s">
        <v>18</v>
      </c>
      <c r="C434" s="16" t="s">
        <v>114</v>
      </c>
      <c r="D434" s="16" t="s">
        <v>5</v>
      </c>
      <c r="E434" s="16" t="s">
        <v>57</v>
      </c>
      <c r="F434" s="16" t="s">
        <v>4</v>
      </c>
      <c r="G434" s="16" t="s">
        <v>42</v>
      </c>
      <c r="H434" s="16">
        <v>1</v>
      </c>
      <c r="I434" s="16">
        <v>4</v>
      </c>
      <c r="J434" s="16" t="s">
        <v>70</v>
      </c>
      <c r="K434" s="16" t="s">
        <v>78</v>
      </c>
      <c r="L434" s="16" t="s">
        <v>11</v>
      </c>
      <c r="M434" s="16">
        <v>1</v>
      </c>
      <c r="N434" s="16" t="s">
        <v>11</v>
      </c>
      <c r="O434" s="17" t="s">
        <v>33</v>
      </c>
      <c r="U434" t="str">
        <f t="shared" si="36"/>
        <v>Budaors Challenger CupFinalMartin CsereklyeAdam Blazsovics</v>
      </c>
      <c r="Z434">
        <f t="shared" si="37"/>
        <v>1</v>
      </c>
      <c r="AA434">
        <f t="shared" si="38"/>
        <v>1</v>
      </c>
      <c r="AB434">
        <f t="shared" si="39"/>
        <v>0</v>
      </c>
      <c r="AC434">
        <f t="shared" si="40"/>
        <v>0</v>
      </c>
      <c r="AD434">
        <f t="shared" si="41"/>
        <v>0</v>
      </c>
    </row>
    <row r="435" spans="1:30" x14ac:dyDescent="0.35">
      <c r="A435" s="15">
        <v>44310</v>
      </c>
      <c r="B435" s="16" t="s">
        <v>18</v>
      </c>
      <c r="C435" s="16" t="s">
        <v>114</v>
      </c>
      <c r="D435" s="16" t="s">
        <v>5</v>
      </c>
      <c r="E435" s="16" t="s">
        <v>57</v>
      </c>
      <c r="F435" s="16" t="s">
        <v>4</v>
      </c>
      <c r="G435" s="16" t="s">
        <v>42</v>
      </c>
      <c r="H435" s="16">
        <v>1</v>
      </c>
      <c r="I435" s="16">
        <v>5</v>
      </c>
      <c r="J435" s="16" t="s">
        <v>70</v>
      </c>
      <c r="K435" s="16" t="s">
        <v>78</v>
      </c>
      <c r="L435" s="16" t="s">
        <v>11</v>
      </c>
      <c r="M435" s="16">
        <v>2</v>
      </c>
      <c r="N435" s="16" t="s">
        <v>12</v>
      </c>
      <c r="O435" s="17" t="s">
        <v>35</v>
      </c>
      <c r="U435" t="str">
        <f t="shared" si="36"/>
        <v>Budaors Challenger CupFinalMartin CsereklyeAdam Blazsovics</v>
      </c>
      <c r="Z435">
        <f t="shared" si="37"/>
        <v>0</v>
      </c>
      <c r="AA435">
        <f t="shared" si="38"/>
        <v>0</v>
      </c>
      <c r="AB435">
        <f t="shared" si="39"/>
        <v>0</v>
      </c>
      <c r="AC435">
        <f t="shared" si="40"/>
        <v>0</v>
      </c>
      <c r="AD435">
        <f t="shared" si="41"/>
        <v>1</v>
      </c>
    </row>
    <row r="436" spans="1:30" x14ac:dyDescent="0.35">
      <c r="A436" s="15">
        <v>44310</v>
      </c>
      <c r="B436" s="16" t="s">
        <v>18</v>
      </c>
      <c r="C436" s="16" t="s">
        <v>114</v>
      </c>
      <c r="D436" s="16" t="s">
        <v>5</v>
      </c>
      <c r="E436" s="16" t="s">
        <v>57</v>
      </c>
      <c r="F436" s="16" t="s">
        <v>4</v>
      </c>
      <c r="G436" s="16" t="s">
        <v>42</v>
      </c>
      <c r="H436" s="16">
        <v>1</v>
      </c>
      <c r="I436" s="16">
        <v>6</v>
      </c>
      <c r="J436" s="16" t="s">
        <v>70</v>
      </c>
      <c r="K436" s="16" t="s">
        <v>78</v>
      </c>
      <c r="L436" s="16" t="s">
        <v>12</v>
      </c>
      <c r="M436" s="16">
        <v>1</v>
      </c>
      <c r="N436" s="16" t="s">
        <v>12</v>
      </c>
      <c r="O436" s="17" t="s">
        <v>34</v>
      </c>
      <c r="U436" t="str">
        <f t="shared" si="36"/>
        <v>Budaors Challenger CupFinalMartin CsereklyeAdam Blazsovics</v>
      </c>
      <c r="Z436">
        <f t="shared" si="37"/>
        <v>1</v>
      </c>
      <c r="AA436">
        <f t="shared" si="38"/>
        <v>1</v>
      </c>
      <c r="AB436">
        <f t="shared" si="39"/>
        <v>0</v>
      </c>
      <c r="AC436">
        <f t="shared" si="40"/>
        <v>0</v>
      </c>
      <c r="AD436">
        <f t="shared" si="41"/>
        <v>0</v>
      </c>
    </row>
    <row r="437" spans="1:30" x14ac:dyDescent="0.35">
      <c r="A437" s="15">
        <v>44310</v>
      </c>
      <c r="B437" s="16" t="s">
        <v>18</v>
      </c>
      <c r="C437" s="16" t="s">
        <v>114</v>
      </c>
      <c r="D437" s="16" t="s">
        <v>5</v>
      </c>
      <c r="E437" s="16" t="s">
        <v>57</v>
      </c>
      <c r="F437" s="16" t="s">
        <v>4</v>
      </c>
      <c r="G437" s="16" t="s">
        <v>42</v>
      </c>
      <c r="H437" s="16">
        <v>1</v>
      </c>
      <c r="I437" s="16">
        <v>7</v>
      </c>
      <c r="J437" s="16" t="s">
        <v>70</v>
      </c>
      <c r="K437" s="16" t="s">
        <v>78</v>
      </c>
      <c r="L437" s="16" t="s">
        <v>12</v>
      </c>
      <c r="M437" s="16" t="s">
        <v>39</v>
      </c>
      <c r="N437" s="16" t="s">
        <v>11</v>
      </c>
      <c r="O437" s="17" t="s">
        <v>33</v>
      </c>
      <c r="U437" t="str">
        <f t="shared" si="36"/>
        <v>Budaors Challenger CupFinalMartin CsereklyeAdam Blazsovics</v>
      </c>
      <c r="Z437">
        <f t="shared" si="37"/>
        <v>0</v>
      </c>
      <c r="AA437">
        <f t="shared" si="38"/>
        <v>0</v>
      </c>
      <c r="AB437">
        <f t="shared" si="39"/>
        <v>0</v>
      </c>
      <c r="AC437">
        <f t="shared" si="40"/>
        <v>0</v>
      </c>
      <c r="AD437">
        <f t="shared" si="41"/>
        <v>0</v>
      </c>
    </row>
    <row r="438" spans="1:30" x14ac:dyDescent="0.35">
      <c r="A438" s="15">
        <v>44310</v>
      </c>
      <c r="B438" s="16" t="s">
        <v>18</v>
      </c>
      <c r="C438" s="16" t="s">
        <v>114</v>
      </c>
      <c r="D438" s="16" t="s">
        <v>5</v>
      </c>
      <c r="E438" s="16" t="s">
        <v>57</v>
      </c>
      <c r="F438" s="16" t="s">
        <v>4</v>
      </c>
      <c r="G438" s="16" t="s">
        <v>42</v>
      </c>
      <c r="H438" s="16">
        <v>1</v>
      </c>
      <c r="I438" s="16">
        <v>8</v>
      </c>
      <c r="J438" s="16" t="s">
        <v>70</v>
      </c>
      <c r="K438" s="16" t="s">
        <v>78</v>
      </c>
      <c r="L438" s="16" t="s">
        <v>12</v>
      </c>
      <c r="M438" s="16">
        <v>1</v>
      </c>
      <c r="N438" s="16" t="s">
        <v>11</v>
      </c>
      <c r="O438" s="17" t="s">
        <v>35</v>
      </c>
      <c r="U438" t="str">
        <f t="shared" si="36"/>
        <v>Budaors Challenger CupFinalMartin CsereklyeAdam Blazsovics</v>
      </c>
      <c r="Z438">
        <f t="shared" si="37"/>
        <v>0</v>
      </c>
      <c r="AA438">
        <f t="shared" si="38"/>
        <v>0</v>
      </c>
      <c r="AB438">
        <f t="shared" si="39"/>
        <v>1</v>
      </c>
      <c r="AC438">
        <f t="shared" si="40"/>
        <v>0</v>
      </c>
      <c r="AD438">
        <f t="shared" si="41"/>
        <v>0</v>
      </c>
    </row>
    <row r="439" spans="1:30" x14ac:dyDescent="0.35">
      <c r="A439" s="15">
        <v>44310</v>
      </c>
      <c r="B439" s="16" t="s">
        <v>18</v>
      </c>
      <c r="C439" s="16" t="s">
        <v>114</v>
      </c>
      <c r="D439" s="16" t="s">
        <v>5</v>
      </c>
      <c r="E439" s="16" t="s">
        <v>57</v>
      </c>
      <c r="F439" s="16" t="s">
        <v>4</v>
      </c>
      <c r="G439" s="16" t="s">
        <v>42</v>
      </c>
      <c r="H439" s="16">
        <v>1</v>
      </c>
      <c r="I439" s="16">
        <v>9</v>
      </c>
      <c r="J439" s="16" t="s">
        <v>70</v>
      </c>
      <c r="K439" s="16" t="s">
        <v>78</v>
      </c>
      <c r="L439" s="16" t="s">
        <v>12</v>
      </c>
      <c r="M439" s="16">
        <v>2</v>
      </c>
      <c r="N439" s="16" t="s">
        <v>11</v>
      </c>
      <c r="O439" s="17" t="s">
        <v>35</v>
      </c>
      <c r="U439" t="str">
        <f t="shared" si="36"/>
        <v>Budaors Challenger CupFinalMartin CsereklyeAdam Blazsovics</v>
      </c>
      <c r="Z439">
        <f t="shared" si="37"/>
        <v>0</v>
      </c>
      <c r="AA439">
        <f t="shared" si="38"/>
        <v>0</v>
      </c>
      <c r="AB439">
        <f t="shared" si="39"/>
        <v>0</v>
      </c>
      <c r="AC439">
        <f t="shared" si="40"/>
        <v>0</v>
      </c>
      <c r="AD439">
        <f t="shared" si="41"/>
        <v>1</v>
      </c>
    </row>
    <row r="440" spans="1:30" x14ac:dyDescent="0.35">
      <c r="A440" s="15">
        <v>44310</v>
      </c>
      <c r="B440" s="16" t="s">
        <v>18</v>
      </c>
      <c r="C440" s="16" t="s">
        <v>114</v>
      </c>
      <c r="D440" s="16" t="s">
        <v>5</v>
      </c>
      <c r="E440" s="16" t="s">
        <v>57</v>
      </c>
      <c r="F440" s="16" t="s">
        <v>4</v>
      </c>
      <c r="G440" s="16" t="s">
        <v>42</v>
      </c>
      <c r="H440" s="16">
        <v>1</v>
      </c>
      <c r="I440" s="16">
        <v>10</v>
      </c>
      <c r="J440" s="16" t="s">
        <v>70</v>
      </c>
      <c r="K440" s="16" t="s">
        <v>78</v>
      </c>
      <c r="L440" s="16" t="s">
        <v>11</v>
      </c>
      <c r="M440" s="16">
        <v>1</v>
      </c>
      <c r="N440" s="16" t="s">
        <v>11</v>
      </c>
      <c r="O440" s="17" t="s">
        <v>35</v>
      </c>
      <c r="U440" t="str">
        <f t="shared" si="36"/>
        <v>Budaors Challenger CupFinalMartin CsereklyeAdam Blazsovics</v>
      </c>
      <c r="Z440">
        <f t="shared" si="37"/>
        <v>1</v>
      </c>
      <c r="AA440">
        <f t="shared" si="38"/>
        <v>1</v>
      </c>
      <c r="AB440">
        <f t="shared" si="39"/>
        <v>0</v>
      </c>
      <c r="AC440">
        <f t="shared" si="40"/>
        <v>0</v>
      </c>
      <c r="AD440">
        <f t="shared" si="41"/>
        <v>0</v>
      </c>
    </row>
    <row r="441" spans="1:30" x14ac:dyDescent="0.35">
      <c r="A441" s="15">
        <v>44310</v>
      </c>
      <c r="B441" s="16" t="s">
        <v>18</v>
      </c>
      <c r="C441" s="16" t="s">
        <v>114</v>
      </c>
      <c r="D441" s="16" t="s">
        <v>5</v>
      </c>
      <c r="E441" s="16" t="s">
        <v>57</v>
      </c>
      <c r="F441" s="16" t="s">
        <v>4</v>
      </c>
      <c r="G441" s="16" t="s">
        <v>42</v>
      </c>
      <c r="H441" s="16">
        <v>1</v>
      </c>
      <c r="I441" s="16">
        <v>11</v>
      </c>
      <c r="J441" s="16" t="s">
        <v>70</v>
      </c>
      <c r="K441" s="16" t="s">
        <v>78</v>
      </c>
      <c r="L441" s="16" t="s">
        <v>11</v>
      </c>
      <c r="M441" s="16">
        <v>1</v>
      </c>
      <c r="N441" s="16" t="s">
        <v>11</v>
      </c>
      <c r="O441" s="17" t="s">
        <v>35</v>
      </c>
      <c r="U441" t="str">
        <f t="shared" si="36"/>
        <v>Budaors Challenger CupFinalMartin CsereklyeAdam Blazsovics</v>
      </c>
      <c r="Z441">
        <f t="shared" si="37"/>
        <v>1</v>
      </c>
      <c r="AA441">
        <f t="shared" si="38"/>
        <v>1</v>
      </c>
      <c r="AB441">
        <f t="shared" si="39"/>
        <v>0</v>
      </c>
      <c r="AC441">
        <f t="shared" si="40"/>
        <v>0</v>
      </c>
      <c r="AD441">
        <f t="shared" si="41"/>
        <v>0</v>
      </c>
    </row>
    <row r="442" spans="1:30" x14ac:dyDescent="0.35">
      <c r="A442" s="15">
        <v>44310</v>
      </c>
      <c r="B442" s="16" t="s">
        <v>18</v>
      </c>
      <c r="C442" s="16" t="s">
        <v>114</v>
      </c>
      <c r="D442" s="16" t="s">
        <v>5</v>
      </c>
      <c r="E442" s="16" t="s">
        <v>57</v>
      </c>
      <c r="F442" s="16" t="s">
        <v>4</v>
      </c>
      <c r="G442" s="16" t="s">
        <v>42</v>
      </c>
      <c r="H442" s="16">
        <v>1</v>
      </c>
      <c r="I442" s="16">
        <v>12</v>
      </c>
      <c r="J442" s="16" t="s">
        <v>70</v>
      </c>
      <c r="K442" s="16" t="s">
        <v>78</v>
      </c>
      <c r="L442" s="16" t="s">
        <v>11</v>
      </c>
      <c r="M442" s="16">
        <v>1</v>
      </c>
      <c r="N442" s="16" t="s">
        <v>12</v>
      </c>
      <c r="O442" s="17" t="s">
        <v>35</v>
      </c>
      <c r="U442" t="str">
        <f t="shared" si="36"/>
        <v>Budaors Challenger CupFinalMartin CsereklyeAdam Blazsovics</v>
      </c>
      <c r="Z442">
        <f t="shared" si="37"/>
        <v>0</v>
      </c>
      <c r="AA442">
        <f t="shared" si="38"/>
        <v>0</v>
      </c>
      <c r="AB442">
        <f t="shared" si="39"/>
        <v>1</v>
      </c>
      <c r="AC442">
        <f t="shared" si="40"/>
        <v>0</v>
      </c>
      <c r="AD442">
        <f t="shared" si="41"/>
        <v>0</v>
      </c>
    </row>
    <row r="443" spans="1:30" x14ac:dyDescent="0.35">
      <c r="A443" s="15">
        <v>44310</v>
      </c>
      <c r="B443" s="16" t="s">
        <v>18</v>
      </c>
      <c r="C443" s="16" t="s">
        <v>114</v>
      </c>
      <c r="D443" s="16" t="s">
        <v>5</v>
      </c>
      <c r="E443" s="16" t="s">
        <v>57</v>
      </c>
      <c r="F443" s="16" t="s">
        <v>4</v>
      </c>
      <c r="G443" s="16" t="s">
        <v>42</v>
      </c>
      <c r="H443" s="16">
        <v>1</v>
      </c>
      <c r="I443" s="16">
        <v>13</v>
      </c>
      <c r="J443" s="16" t="s">
        <v>70</v>
      </c>
      <c r="K443" s="16" t="s">
        <v>78</v>
      </c>
      <c r="L443" s="16" t="s">
        <v>11</v>
      </c>
      <c r="M443" s="16">
        <v>1</v>
      </c>
      <c r="N443" s="16" t="s">
        <v>12</v>
      </c>
      <c r="O443" s="17" t="s">
        <v>35</v>
      </c>
      <c r="U443" t="str">
        <f t="shared" si="36"/>
        <v>Budaors Challenger CupFinalMartin CsereklyeAdam Blazsovics</v>
      </c>
      <c r="Z443">
        <f t="shared" si="37"/>
        <v>0</v>
      </c>
      <c r="AA443">
        <f t="shared" si="38"/>
        <v>0</v>
      </c>
      <c r="AB443">
        <f t="shared" si="39"/>
        <v>1</v>
      </c>
      <c r="AC443">
        <f t="shared" si="40"/>
        <v>0</v>
      </c>
      <c r="AD443">
        <f t="shared" si="41"/>
        <v>0</v>
      </c>
    </row>
    <row r="444" spans="1:30" x14ac:dyDescent="0.35">
      <c r="A444" s="15">
        <v>44310</v>
      </c>
      <c r="B444" s="16" t="s">
        <v>18</v>
      </c>
      <c r="C444" s="16" t="s">
        <v>114</v>
      </c>
      <c r="D444" s="16" t="s">
        <v>5</v>
      </c>
      <c r="E444" s="16" t="s">
        <v>57</v>
      </c>
      <c r="F444" s="16" t="s">
        <v>4</v>
      </c>
      <c r="G444" s="16" t="s">
        <v>42</v>
      </c>
      <c r="H444" s="16">
        <v>1</v>
      </c>
      <c r="I444" s="16">
        <v>14</v>
      </c>
      <c r="J444" s="16" t="s">
        <v>70</v>
      </c>
      <c r="K444" s="16" t="s">
        <v>78</v>
      </c>
      <c r="L444" s="16" t="s">
        <v>12</v>
      </c>
      <c r="M444" s="16">
        <v>1</v>
      </c>
      <c r="N444" s="16" t="s">
        <v>12</v>
      </c>
      <c r="O444" s="17" t="s">
        <v>33</v>
      </c>
      <c r="U444" t="str">
        <f t="shared" si="36"/>
        <v>Budaors Challenger CupFinalMartin CsereklyeAdam Blazsovics</v>
      </c>
      <c r="Z444">
        <f t="shared" si="37"/>
        <v>1</v>
      </c>
      <c r="AA444">
        <f t="shared" si="38"/>
        <v>1</v>
      </c>
      <c r="AB444">
        <f t="shared" si="39"/>
        <v>0</v>
      </c>
      <c r="AC444">
        <f t="shared" si="40"/>
        <v>0</v>
      </c>
      <c r="AD444">
        <f t="shared" si="41"/>
        <v>0</v>
      </c>
    </row>
    <row r="445" spans="1:30" x14ac:dyDescent="0.35">
      <c r="A445" s="15">
        <v>44310</v>
      </c>
      <c r="B445" s="16" t="s">
        <v>18</v>
      </c>
      <c r="C445" s="16" t="s">
        <v>114</v>
      </c>
      <c r="D445" s="16" t="s">
        <v>5</v>
      </c>
      <c r="E445" s="16" t="s">
        <v>57</v>
      </c>
      <c r="F445" s="16" t="s">
        <v>4</v>
      </c>
      <c r="G445" s="16" t="s">
        <v>42</v>
      </c>
      <c r="H445" s="16">
        <v>1</v>
      </c>
      <c r="I445" s="16">
        <v>15</v>
      </c>
      <c r="J445" s="16" t="s">
        <v>70</v>
      </c>
      <c r="K445" s="16" t="s">
        <v>78</v>
      </c>
      <c r="L445" s="16" t="s">
        <v>12</v>
      </c>
      <c r="M445" s="16">
        <v>1</v>
      </c>
      <c r="N445" s="16" t="s">
        <v>12</v>
      </c>
      <c r="O445" s="17" t="s">
        <v>33</v>
      </c>
      <c r="U445" t="str">
        <f t="shared" si="36"/>
        <v>Budaors Challenger CupFinalMartin CsereklyeAdam Blazsovics</v>
      </c>
      <c r="Z445">
        <f t="shared" si="37"/>
        <v>1</v>
      </c>
      <c r="AA445">
        <f t="shared" si="38"/>
        <v>1</v>
      </c>
      <c r="AB445">
        <f t="shared" si="39"/>
        <v>0</v>
      </c>
      <c r="AC445">
        <f t="shared" si="40"/>
        <v>0</v>
      </c>
      <c r="AD445">
        <f t="shared" si="41"/>
        <v>0</v>
      </c>
    </row>
    <row r="446" spans="1:30" x14ac:dyDescent="0.35">
      <c r="A446" s="15">
        <v>44310</v>
      </c>
      <c r="B446" s="16" t="s">
        <v>18</v>
      </c>
      <c r="C446" s="16" t="s">
        <v>114</v>
      </c>
      <c r="D446" s="16" t="s">
        <v>5</v>
      </c>
      <c r="E446" s="16" t="s">
        <v>57</v>
      </c>
      <c r="F446" s="16" t="s">
        <v>4</v>
      </c>
      <c r="G446" s="16" t="s">
        <v>42</v>
      </c>
      <c r="H446" s="16">
        <v>1</v>
      </c>
      <c r="I446" s="16">
        <v>16</v>
      </c>
      <c r="J446" s="16" t="s">
        <v>70</v>
      </c>
      <c r="K446" s="16" t="s">
        <v>78</v>
      </c>
      <c r="L446" s="16" t="s">
        <v>12</v>
      </c>
      <c r="M446" s="16">
        <v>2</v>
      </c>
      <c r="N446" s="16" t="s">
        <v>40</v>
      </c>
      <c r="O446" s="17" t="s">
        <v>40</v>
      </c>
      <c r="U446" t="str">
        <f t="shared" si="36"/>
        <v>Budaors Challenger CupFinalMartin CsereklyeAdam Blazsovics</v>
      </c>
      <c r="Z446">
        <f t="shared" si="37"/>
        <v>0</v>
      </c>
      <c r="AA446">
        <f t="shared" si="38"/>
        <v>0</v>
      </c>
      <c r="AB446">
        <f t="shared" si="39"/>
        <v>0</v>
      </c>
      <c r="AC446">
        <f t="shared" si="40"/>
        <v>0</v>
      </c>
      <c r="AD446">
        <f t="shared" si="41"/>
        <v>0</v>
      </c>
    </row>
    <row r="447" spans="1:30" x14ac:dyDescent="0.35">
      <c r="A447" s="15">
        <v>44310</v>
      </c>
      <c r="B447" s="16" t="s">
        <v>18</v>
      </c>
      <c r="C447" s="16" t="s">
        <v>114</v>
      </c>
      <c r="D447" s="16" t="s">
        <v>5</v>
      </c>
      <c r="E447" s="16" t="s">
        <v>57</v>
      </c>
      <c r="F447" s="16" t="s">
        <v>4</v>
      </c>
      <c r="G447" s="16" t="s">
        <v>42</v>
      </c>
      <c r="H447" s="16">
        <v>1</v>
      </c>
      <c r="I447" s="16">
        <v>17</v>
      </c>
      <c r="J447" s="16" t="s">
        <v>70</v>
      </c>
      <c r="K447" s="16" t="s">
        <v>78</v>
      </c>
      <c r="L447" s="16" t="s">
        <v>12</v>
      </c>
      <c r="M447" s="16">
        <v>1</v>
      </c>
      <c r="N447" s="16" t="s">
        <v>11</v>
      </c>
      <c r="O447" s="17" t="s">
        <v>33</v>
      </c>
      <c r="U447" t="str">
        <f t="shared" si="36"/>
        <v>Budaors Challenger CupFinalMartin CsereklyeAdam Blazsovics</v>
      </c>
      <c r="Z447">
        <f t="shared" si="37"/>
        <v>0</v>
      </c>
      <c r="AA447">
        <f t="shared" si="38"/>
        <v>0</v>
      </c>
      <c r="AB447">
        <f t="shared" si="39"/>
        <v>1</v>
      </c>
      <c r="AC447">
        <f t="shared" si="40"/>
        <v>0</v>
      </c>
      <c r="AD447">
        <f t="shared" si="41"/>
        <v>0</v>
      </c>
    </row>
    <row r="448" spans="1:30" x14ac:dyDescent="0.35">
      <c r="A448" s="15">
        <v>44310</v>
      </c>
      <c r="B448" s="16" t="s">
        <v>18</v>
      </c>
      <c r="C448" s="16" t="s">
        <v>114</v>
      </c>
      <c r="D448" s="16" t="s">
        <v>5</v>
      </c>
      <c r="E448" s="16" t="s">
        <v>57</v>
      </c>
      <c r="F448" s="16" t="s">
        <v>4</v>
      </c>
      <c r="G448" s="16" t="s">
        <v>42</v>
      </c>
      <c r="H448" s="16">
        <v>1</v>
      </c>
      <c r="I448" s="16">
        <v>18</v>
      </c>
      <c r="J448" s="16" t="s">
        <v>70</v>
      </c>
      <c r="K448" s="16" t="s">
        <v>78</v>
      </c>
      <c r="L448" s="16" t="s">
        <v>12</v>
      </c>
      <c r="M448" s="16">
        <v>1</v>
      </c>
      <c r="N448" s="16" t="s">
        <v>11</v>
      </c>
      <c r="O448" s="17" t="s">
        <v>35</v>
      </c>
      <c r="U448" t="str">
        <f t="shared" si="36"/>
        <v>Budaors Challenger CupFinalMartin CsereklyeAdam Blazsovics</v>
      </c>
      <c r="Z448">
        <f t="shared" si="37"/>
        <v>0</v>
      </c>
      <c r="AA448">
        <f t="shared" si="38"/>
        <v>0</v>
      </c>
      <c r="AB448">
        <f t="shared" si="39"/>
        <v>1</v>
      </c>
      <c r="AC448">
        <f t="shared" si="40"/>
        <v>0</v>
      </c>
      <c r="AD448">
        <f t="shared" si="41"/>
        <v>0</v>
      </c>
    </row>
    <row r="449" spans="1:30" x14ac:dyDescent="0.35">
      <c r="A449" s="15">
        <v>44310</v>
      </c>
      <c r="B449" s="16" t="s">
        <v>18</v>
      </c>
      <c r="C449" s="16" t="s">
        <v>114</v>
      </c>
      <c r="D449" s="16" t="s">
        <v>5</v>
      </c>
      <c r="E449" s="16" t="s">
        <v>57</v>
      </c>
      <c r="F449" s="16" t="s">
        <v>4</v>
      </c>
      <c r="G449" s="16" t="s">
        <v>42</v>
      </c>
      <c r="H449" s="16">
        <v>1</v>
      </c>
      <c r="I449" s="16">
        <v>19</v>
      </c>
      <c r="J449" s="16" t="s">
        <v>70</v>
      </c>
      <c r="K449" s="16" t="s">
        <v>78</v>
      </c>
      <c r="L449" s="16" t="s">
        <v>11</v>
      </c>
      <c r="M449" s="16">
        <v>1</v>
      </c>
      <c r="N449" s="16" t="s">
        <v>12</v>
      </c>
      <c r="O449" s="17" t="s">
        <v>33</v>
      </c>
      <c r="U449" t="str">
        <f t="shared" si="36"/>
        <v>Budaors Challenger CupFinalMartin CsereklyeAdam Blazsovics</v>
      </c>
      <c r="Z449">
        <f t="shared" si="37"/>
        <v>0</v>
      </c>
      <c r="AA449">
        <f t="shared" si="38"/>
        <v>0</v>
      </c>
      <c r="AB449">
        <f t="shared" si="39"/>
        <v>1</v>
      </c>
      <c r="AC449">
        <f t="shared" si="40"/>
        <v>0</v>
      </c>
      <c r="AD449">
        <f t="shared" si="41"/>
        <v>0</v>
      </c>
    </row>
    <row r="450" spans="1:30" x14ac:dyDescent="0.35">
      <c r="A450" s="15">
        <v>44310</v>
      </c>
      <c r="B450" s="16" t="s">
        <v>18</v>
      </c>
      <c r="C450" s="16" t="s">
        <v>114</v>
      </c>
      <c r="D450" s="16" t="s">
        <v>5</v>
      </c>
      <c r="E450" s="16" t="s">
        <v>57</v>
      </c>
      <c r="F450" s="16" t="s">
        <v>4</v>
      </c>
      <c r="G450" s="16" t="s">
        <v>42</v>
      </c>
      <c r="H450" s="16">
        <v>1</v>
      </c>
      <c r="I450" s="16">
        <v>20</v>
      </c>
      <c r="J450" s="16" t="s">
        <v>70</v>
      </c>
      <c r="K450" s="16" t="s">
        <v>78</v>
      </c>
      <c r="L450" s="16" t="s">
        <v>11</v>
      </c>
      <c r="M450" s="16">
        <v>1</v>
      </c>
      <c r="N450" s="16" t="s">
        <v>11</v>
      </c>
      <c r="O450" s="17" t="s">
        <v>33</v>
      </c>
      <c r="U450" t="str">
        <f t="shared" si="36"/>
        <v>Budaors Challenger CupFinalMartin CsereklyeAdam Blazsovics</v>
      </c>
      <c r="Z450">
        <f t="shared" si="37"/>
        <v>1</v>
      </c>
      <c r="AA450">
        <f t="shared" si="38"/>
        <v>1</v>
      </c>
      <c r="AB450">
        <f t="shared" si="39"/>
        <v>0</v>
      </c>
      <c r="AC450">
        <f t="shared" si="40"/>
        <v>0</v>
      </c>
      <c r="AD450">
        <f t="shared" si="41"/>
        <v>0</v>
      </c>
    </row>
    <row r="451" spans="1:30" x14ac:dyDescent="0.35">
      <c r="A451" s="15">
        <v>44310</v>
      </c>
      <c r="B451" s="16" t="s">
        <v>18</v>
      </c>
      <c r="C451" s="16" t="s">
        <v>114</v>
      </c>
      <c r="D451" s="16" t="s">
        <v>5</v>
      </c>
      <c r="E451" s="16" t="s">
        <v>57</v>
      </c>
      <c r="F451" s="16" t="s">
        <v>4</v>
      </c>
      <c r="G451" s="16" t="s">
        <v>42</v>
      </c>
      <c r="H451" s="16">
        <v>1</v>
      </c>
      <c r="I451" s="16">
        <v>21</v>
      </c>
      <c r="J451" s="16" t="s">
        <v>70</v>
      </c>
      <c r="K451" s="16" t="s">
        <v>78</v>
      </c>
      <c r="L451" s="16" t="s">
        <v>11</v>
      </c>
      <c r="M451" s="16">
        <v>2</v>
      </c>
      <c r="N451" s="16" t="s">
        <v>12</v>
      </c>
      <c r="O451" s="17" t="s">
        <v>33</v>
      </c>
      <c r="U451" t="str">
        <f t="shared" ref="U451:U514" si="42">CONCATENATE(C451,G451,J451,K451)</f>
        <v>Budaors Challenger CupFinalMartin CsereklyeAdam Blazsovics</v>
      </c>
      <c r="Z451">
        <f t="shared" ref="Z451:Z494" si="43">IF(L451=N451,1,0)</f>
        <v>0</v>
      </c>
      <c r="AA451">
        <f t="shared" ref="AA451:AA494" si="44">IF(AND(M451=1,L451=N451),1,0)</f>
        <v>0</v>
      </c>
      <c r="AB451">
        <f t="shared" ref="AB451:AB494" si="45">IF(AND(M451=1,L451&lt;&gt;N451,N451&lt;&gt;"E"),1,0)</f>
        <v>0</v>
      </c>
      <c r="AC451">
        <f t="shared" ref="AC451:AC494" si="46">IF(AND(M451=2,L451=N451),1,0)</f>
        <v>0</v>
      </c>
      <c r="AD451">
        <f t="shared" ref="AD451:AD494" si="47">IF(AND(M451=2,L451&lt;&gt;N451,N451&lt;&gt;"E"),1,0)</f>
        <v>1</v>
      </c>
    </row>
    <row r="452" spans="1:30" x14ac:dyDescent="0.35">
      <c r="A452" s="15">
        <v>44310</v>
      </c>
      <c r="B452" s="16" t="s">
        <v>18</v>
      </c>
      <c r="C452" s="16" t="s">
        <v>114</v>
      </c>
      <c r="D452" s="16" t="s">
        <v>5</v>
      </c>
      <c r="E452" s="16" t="s">
        <v>57</v>
      </c>
      <c r="F452" s="16" t="s">
        <v>4</v>
      </c>
      <c r="G452" s="16" t="s">
        <v>42</v>
      </c>
      <c r="H452" s="16">
        <v>1</v>
      </c>
      <c r="I452" s="16">
        <v>22</v>
      </c>
      <c r="J452" s="16" t="s">
        <v>70</v>
      </c>
      <c r="K452" s="16" t="s">
        <v>78</v>
      </c>
      <c r="L452" s="16" t="s">
        <v>11</v>
      </c>
      <c r="M452" s="16">
        <v>1</v>
      </c>
      <c r="N452" s="16" t="s">
        <v>11</v>
      </c>
      <c r="O452" s="17" t="s">
        <v>33</v>
      </c>
      <c r="U452" t="str">
        <f t="shared" si="42"/>
        <v>Budaors Challenger CupFinalMartin CsereklyeAdam Blazsovics</v>
      </c>
      <c r="Z452">
        <f t="shared" si="43"/>
        <v>1</v>
      </c>
      <c r="AA452">
        <f t="shared" si="44"/>
        <v>1</v>
      </c>
      <c r="AB452">
        <f t="shared" si="45"/>
        <v>0</v>
      </c>
      <c r="AC452">
        <f t="shared" si="46"/>
        <v>0</v>
      </c>
      <c r="AD452">
        <f t="shared" si="47"/>
        <v>0</v>
      </c>
    </row>
    <row r="453" spans="1:30" x14ac:dyDescent="0.35">
      <c r="A453" s="15">
        <v>44310</v>
      </c>
      <c r="B453" s="16" t="s">
        <v>18</v>
      </c>
      <c r="C453" s="16" t="s">
        <v>114</v>
      </c>
      <c r="D453" s="16" t="s">
        <v>5</v>
      </c>
      <c r="E453" s="16" t="s">
        <v>57</v>
      </c>
      <c r="F453" s="16" t="s">
        <v>4</v>
      </c>
      <c r="G453" s="16" t="s">
        <v>42</v>
      </c>
      <c r="H453" s="16">
        <v>1</v>
      </c>
      <c r="I453" s="16">
        <v>23</v>
      </c>
      <c r="J453" s="16" t="s">
        <v>70</v>
      </c>
      <c r="K453" s="16" t="s">
        <v>78</v>
      </c>
      <c r="L453" s="16" t="s">
        <v>12</v>
      </c>
      <c r="M453" s="16" t="s">
        <v>39</v>
      </c>
      <c r="N453" s="16" t="s">
        <v>11</v>
      </c>
      <c r="O453" s="17" t="s">
        <v>33</v>
      </c>
      <c r="U453" t="str">
        <f t="shared" si="42"/>
        <v>Budaors Challenger CupFinalMartin CsereklyeAdam Blazsovics</v>
      </c>
      <c r="Z453">
        <f t="shared" si="43"/>
        <v>0</v>
      </c>
      <c r="AA453">
        <f t="shared" si="44"/>
        <v>0</v>
      </c>
      <c r="AB453">
        <f t="shared" si="45"/>
        <v>0</v>
      </c>
      <c r="AC453">
        <f t="shared" si="46"/>
        <v>0</v>
      </c>
      <c r="AD453">
        <f t="shared" si="47"/>
        <v>0</v>
      </c>
    </row>
    <row r="454" spans="1:30" x14ac:dyDescent="0.35">
      <c r="A454" s="15">
        <v>44310</v>
      </c>
      <c r="B454" s="16" t="s">
        <v>18</v>
      </c>
      <c r="C454" s="16" t="s">
        <v>114</v>
      </c>
      <c r="D454" s="16" t="s">
        <v>5</v>
      </c>
      <c r="E454" s="16" t="s">
        <v>57</v>
      </c>
      <c r="F454" s="16" t="s">
        <v>4</v>
      </c>
      <c r="G454" s="16" t="s">
        <v>42</v>
      </c>
      <c r="H454" s="16">
        <v>2</v>
      </c>
      <c r="I454" s="16">
        <v>24</v>
      </c>
      <c r="J454" s="16" t="s">
        <v>70</v>
      </c>
      <c r="K454" s="16" t="s">
        <v>78</v>
      </c>
      <c r="L454" s="16" t="s">
        <v>12</v>
      </c>
      <c r="M454" s="16">
        <v>1</v>
      </c>
      <c r="N454" s="16" t="s">
        <v>40</v>
      </c>
      <c r="O454" s="17" t="s">
        <v>40</v>
      </c>
      <c r="U454" t="str">
        <f t="shared" si="42"/>
        <v>Budaors Challenger CupFinalMartin CsereklyeAdam Blazsovics</v>
      </c>
      <c r="Z454">
        <f t="shared" si="43"/>
        <v>0</v>
      </c>
      <c r="AA454">
        <f t="shared" si="44"/>
        <v>0</v>
      </c>
      <c r="AB454">
        <f t="shared" si="45"/>
        <v>0</v>
      </c>
      <c r="AC454">
        <f t="shared" si="46"/>
        <v>0</v>
      </c>
      <c r="AD454">
        <f t="shared" si="47"/>
        <v>0</v>
      </c>
    </row>
    <row r="455" spans="1:30" x14ac:dyDescent="0.35">
      <c r="A455" s="15">
        <v>44310</v>
      </c>
      <c r="B455" s="16" t="s">
        <v>18</v>
      </c>
      <c r="C455" s="16" t="s">
        <v>114</v>
      </c>
      <c r="D455" s="16" t="s">
        <v>5</v>
      </c>
      <c r="E455" s="16" t="s">
        <v>57</v>
      </c>
      <c r="F455" s="16" t="s">
        <v>4</v>
      </c>
      <c r="G455" s="16" t="s">
        <v>42</v>
      </c>
      <c r="H455" s="16">
        <v>2</v>
      </c>
      <c r="I455" s="16">
        <v>25</v>
      </c>
      <c r="J455" s="16" t="s">
        <v>70</v>
      </c>
      <c r="K455" s="16" t="s">
        <v>78</v>
      </c>
      <c r="L455" s="16" t="s">
        <v>12</v>
      </c>
      <c r="M455" s="16">
        <v>1</v>
      </c>
      <c r="N455" s="16" t="s">
        <v>11</v>
      </c>
      <c r="O455" s="17" t="s">
        <v>34</v>
      </c>
      <c r="U455" t="str">
        <f t="shared" si="42"/>
        <v>Budaors Challenger CupFinalMartin CsereklyeAdam Blazsovics</v>
      </c>
      <c r="Z455">
        <f t="shared" si="43"/>
        <v>0</v>
      </c>
      <c r="AA455">
        <f t="shared" si="44"/>
        <v>0</v>
      </c>
      <c r="AB455">
        <f t="shared" si="45"/>
        <v>1</v>
      </c>
      <c r="AC455">
        <f t="shared" si="46"/>
        <v>0</v>
      </c>
      <c r="AD455">
        <f t="shared" si="47"/>
        <v>0</v>
      </c>
    </row>
    <row r="456" spans="1:30" x14ac:dyDescent="0.35">
      <c r="A456" s="15">
        <v>44310</v>
      </c>
      <c r="B456" s="16" t="s">
        <v>18</v>
      </c>
      <c r="C456" s="16" t="s">
        <v>114</v>
      </c>
      <c r="D456" s="16" t="s">
        <v>5</v>
      </c>
      <c r="E456" s="16" t="s">
        <v>57</v>
      </c>
      <c r="F456" s="16" t="s">
        <v>4</v>
      </c>
      <c r="G456" s="16" t="s">
        <v>42</v>
      </c>
      <c r="H456" s="16">
        <v>2</v>
      </c>
      <c r="I456" s="16">
        <v>26</v>
      </c>
      <c r="J456" s="16" t="s">
        <v>70</v>
      </c>
      <c r="K456" s="16" t="s">
        <v>78</v>
      </c>
      <c r="L456" s="16" t="s">
        <v>12</v>
      </c>
      <c r="M456" s="16" t="s">
        <v>39</v>
      </c>
      <c r="N456" s="16" t="s">
        <v>11</v>
      </c>
      <c r="O456" s="17" t="s">
        <v>33</v>
      </c>
      <c r="U456" t="str">
        <f t="shared" si="42"/>
        <v>Budaors Challenger CupFinalMartin CsereklyeAdam Blazsovics</v>
      </c>
      <c r="Z456">
        <f t="shared" si="43"/>
        <v>0</v>
      </c>
      <c r="AA456">
        <f t="shared" si="44"/>
        <v>0</v>
      </c>
      <c r="AB456">
        <f t="shared" si="45"/>
        <v>0</v>
      </c>
      <c r="AC456">
        <f t="shared" si="46"/>
        <v>0</v>
      </c>
      <c r="AD456">
        <f t="shared" si="47"/>
        <v>0</v>
      </c>
    </row>
    <row r="457" spans="1:30" x14ac:dyDescent="0.35">
      <c r="A457" s="15">
        <v>44310</v>
      </c>
      <c r="B457" s="16" t="s">
        <v>18</v>
      </c>
      <c r="C457" s="16" t="s">
        <v>114</v>
      </c>
      <c r="D457" s="16" t="s">
        <v>5</v>
      </c>
      <c r="E457" s="16" t="s">
        <v>57</v>
      </c>
      <c r="F457" s="16" t="s">
        <v>4</v>
      </c>
      <c r="G457" s="16" t="s">
        <v>42</v>
      </c>
      <c r="H457" s="16">
        <v>2</v>
      </c>
      <c r="I457" s="16">
        <v>27</v>
      </c>
      <c r="J457" s="16" t="s">
        <v>70</v>
      </c>
      <c r="K457" s="16" t="s">
        <v>78</v>
      </c>
      <c r="L457" s="16" t="s">
        <v>12</v>
      </c>
      <c r="M457" s="16">
        <v>1</v>
      </c>
      <c r="N457" s="16" t="s">
        <v>12</v>
      </c>
      <c r="O457" s="17" t="s">
        <v>33</v>
      </c>
      <c r="U457" t="str">
        <f t="shared" si="42"/>
        <v>Budaors Challenger CupFinalMartin CsereklyeAdam Blazsovics</v>
      </c>
      <c r="Z457">
        <f t="shared" si="43"/>
        <v>1</v>
      </c>
      <c r="AA457">
        <f t="shared" si="44"/>
        <v>1</v>
      </c>
      <c r="AB457">
        <f t="shared" si="45"/>
        <v>0</v>
      </c>
      <c r="AC457">
        <f t="shared" si="46"/>
        <v>0</v>
      </c>
      <c r="AD457">
        <f t="shared" si="47"/>
        <v>0</v>
      </c>
    </row>
    <row r="458" spans="1:30" x14ac:dyDescent="0.35">
      <c r="A458" s="15">
        <v>44310</v>
      </c>
      <c r="B458" s="16" t="s">
        <v>18</v>
      </c>
      <c r="C458" s="16" t="s">
        <v>114</v>
      </c>
      <c r="D458" s="16" t="s">
        <v>5</v>
      </c>
      <c r="E458" s="16" t="s">
        <v>57</v>
      </c>
      <c r="F458" s="16" t="s">
        <v>4</v>
      </c>
      <c r="G458" s="16" t="s">
        <v>42</v>
      </c>
      <c r="H458" s="16">
        <v>2</v>
      </c>
      <c r="I458" s="16">
        <v>28</v>
      </c>
      <c r="J458" s="16" t="s">
        <v>70</v>
      </c>
      <c r="K458" s="16" t="s">
        <v>78</v>
      </c>
      <c r="L458" s="16" t="s">
        <v>12</v>
      </c>
      <c r="M458" s="16">
        <v>2</v>
      </c>
      <c r="N458" s="16" t="s">
        <v>11</v>
      </c>
      <c r="O458" s="17" t="s">
        <v>34</v>
      </c>
      <c r="U458" t="str">
        <f t="shared" si="42"/>
        <v>Budaors Challenger CupFinalMartin CsereklyeAdam Blazsovics</v>
      </c>
      <c r="Z458">
        <f t="shared" si="43"/>
        <v>0</v>
      </c>
      <c r="AA458">
        <f t="shared" si="44"/>
        <v>0</v>
      </c>
      <c r="AB458">
        <f t="shared" si="45"/>
        <v>0</v>
      </c>
      <c r="AC458">
        <f t="shared" si="46"/>
        <v>0</v>
      </c>
      <c r="AD458">
        <f t="shared" si="47"/>
        <v>1</v>
      </c>
    </row>
    <row r="459" spans="1:30" x14ac:dyDescent="0.35">
      <c r="A459" s="15">
        <v>44310</v>
      </c>
      <c r="B459" s="16" t="s">
        <v>18</v>
      </c>
      <c r="C459" s="16" t="s">
        <v>114</v>
      </c>
      <c r="D459" s="16" t="s">
        <v>5</v>
      </c>
      <c r="E459" s="16" t="s">
        <v>57</v>
      </c>
      <c r="F459" s="16" t="s">
        <v>4</v>
      </c>
      <c r="G459" s="16" t="s">
        <v>42</v>
      </c>
      <c r="H459" s="16">
        <v>2</v>
      </c>
      <c r="I459" s="16">
        <v>29</v>
      </c>
      <c r="J459" s="16" t="s">
        <v>70</v>
      </c>
      <c r="K459" s="16" t="s">
        <v>78</v>
      </c>
      <c r="L459" s="16" t="s">
        <v>11</v>
      </c>
      <c r="M459" s="16">
        <v>2</v>
      </c>
      <c r="N459" s="16" t="s">
        <v>12</v>
      </c>
      <c r="O459" s="17" t="s">
        <v>33</v>
      </c>
      <c r="U459" t="str">
        <f t="shared" si="42"/>
        <v>Budaors Challenger CupFinalMartin CsereklyeAdam Blazsovics</v>
      </c>
      <c r="Z459">
        <f t="shared" si="43"/>
        <v>0</v>
      </c>
      <c r="AA459">
        <f t="shared" si="44"/>
        <v>0</v>
      </c>
      <c r="AB459">
        <f t="shared" si="45"/>
        <v>0</v>
      </c>
      <c r="AC459">
        <f t="shared" si="46"/>
        <v>0</v>
      </c>
      <c r="AD459">
        <f t="shared" si="47"/>
        <v>1</v>
      </c>
    </row>
    <row r="460" spans="1:30" x14ac:dyDescent="0.35">
      <c r="A460" s="15">
        <v>44310</v>
      </c>
      <c r="B460" s="16" t="s">
        <v>18</v>
      </c>
      <c r="C460" s="16" t="s">
        <v>114</v>
      </c>
      <c r="D460" s="16" t="s">
        <v>5</v>
      </c>
      <c r="E460" s="16" t="s">
        <v>57</v>
      </c>
      <c r="F460" s="16" t="s">
        <v>4</v>
      </c>
      <c r="G460" s="16" t="s">
        <v>42</v>
      </c>
      <c r="H460" s="16">
        <v>2</v>
      </c>
      <c r="I460" s="16">
        <v>30</v>
      </c>
      <c r="J460" s="16" t="s">
        <v>70</v>
      </c>
      <c r="K460" s="16" t="s">
        <v>78</v>
      </c>
      <c r="L460" s="16" t="s">
        <v>11</v>
      </c>
      <c r="M460" s="16">
        <v>1</v>
      </c>
      <c r="N460" s="16" t="s">
        <v>11</v>
      </c>
      <c r="O460" s="17" t="s">
        <v>33</v>
      </c>
      <c r="U460" t="str">
        <f t="shared" si="42"/>
        <v>Budaors Challenger CupFinalMartin CsereklyeAdam Blazsovics</v>
      </c>
      <c r="Z460">
        <f t="shared" si="43"/>
        <v>1</v>
      </c>
      <c r="AA460">
        <f t="shared" si="44"/>
        <v>1</v>
      </c>
      <c r="AB460">
        <f t="shared" si="45"/>
        <v>0</v>
      </c>
      <c r="AC460">
        <f t="shared" si="46"/>
        <v>0</v>
      </c>
      <c r="AD460">
        <f t="shared" si="47"/>
        <v>0</v>
      </c>
    </row>
    <row r="461" spans="1:30" x14ac:dyDescent="0.35">
      <c r="A461" s="15">
        <v>44310</v>
      </c>
      <c r="B461" s="16" t="s">
        <v>18</v>
      </c>
      <c r="C461" s="16" t="s">
        <v>114</v>
      </c>
      <c r="D461" s="16" t="s">
        <v>5</v>
      </c>
      <c r="E461" s="16" t="s">
        <v>57</v>
      </c>
      <c r="F461" s="16" t="s">
        <v>4</v>
      </c>
      <c r="G461" s="16" t="s">
        <v>42</v>
      </c>
      <c r="H461" s="16">
        <v>2</v>
      </c>
      <c r="I461" s="16">
        <v>31</v>
      </c>
      <c r="J461" s="16" t="s">
        <v>70</v>
      </c>
      <c r="K461" s="16" t="s">
        <v>78</v>
      </c>
      <c r="L461" s="16" t="s">
        <v>11</v>
      </c>
      <c r="M461" s="16">
        <v>1</v>
      </c>
      <c r="N461" s="16" t="s">
        <v>12</v>
      </c>
      <c r="O461" s="17" t="s">
        <v>33</v>
      </c>
      <c r="U461" t="str">
        <f t="shared" si="42"/>
        <v>Budaors Challenger CupFinalMartin CsereklyeAdam Blazsovics</v>
      </c>
      <c r="Z461">
        <f t="shared" si="43"/>
        <v>0</v>
      </c>
      <c r="AA461">
        <f t="shared" si="44"/>
        <v>0</v>
      </c>
      <c r="AB461">
        <f t="shared" si="45"/>
        <v>1</v>
      </c>
      <c r="AC461">
        <f t="shared" si="46"/>
        <v>0</v>
      </c>
      <c r="AD461">
        <f t="shared" si="47"/>
        <v>0</v>
      </c>
    </row>
    <row r="462" spans="1:30" x14ac:dyDescent="0.35">
      <c r="A462" s="15">
        <v>44310</v>
      </c>
      <c r="B462" s="16" t="s">
        <v>18</v>
      </c>
      <c r="C462" s="16" t="s">
        <v>114</v>
      </c>
      <c r="D462" s="16" t="s">
        <v>5</v>
      </c>
      <c r="E462" s="16" t="s">
        <v>57</v>
      </c>
      <c r="F462" s="16" t="s">
        <v>4</v>
      </c>
      <c r="G462" s="16" t="s">
        <v>42</v>
      </c>
      <c r="H462" s="16">
        <v>2</v>
      </c>
      <c r="I462" s="16">
        <v>32</v>
      </c>
      <c r="J462" s="16" t="s">
        <v>70</v>
      </c>
      <c r="K462" s="16" t="s">
        <v>78</v>
      </c>
      <c r="L462" s="16" t="s">
        <v>11</v>
      </c>
      <c r="M462" s="16">
        <v>1</v>
      </c>
      <c r="N462" s="16" t="s">
        <v>11</v>
      </c>
      <c r="O462" s="17" t="s">
        <v>35</v>
      </c>
      <c r="U462" t="str">
        <f t="shared" si="42"/>
        <v>Budaors Challenger CupFinalMartin CsereklyeAdam Blazsovics</v>
      </c>
      <c r="Z462">
        <f t="shared" si="43"/>
        <v>1</v>
      </c>
      <c r="AA462">
        <f t="shared" si="44"/>
        <v>1</v>
      </c>
      <c r="AB462">
        <f t="shared" si="45"/>
        <v>0</v>
      </c>
      <c r="AC462">
        <f t="shared" si="46"/>
        <v>0</v>
      </c>
      <c r="AD462">
        <f t="shared" si="47"/>
        <v>0</v>
      </c>
    </row>
    <row r="463" spans="1:30" x14ac:dyDescent="0.35">
      <c r="A463" s="15">
        <v>44310</v>
      </c>
      <c r="B463" s="16" t="s">
        <v>18</v>
      </c>
      <c r="C463" s="16" t="s">
        <v>114</v>
      </c>
      <c r="D463" s="16" t="s">
        <v>5</v>
      </c>
      <c r="E463" s="16" t="s">
        <v>57</v>
      </c>
      <c r="F463" s="16" t="s">
        <v>4</v>
      </c>
      <c r="G463" s="16" t="s">
        <v>42</v>
      </c>
      <c r="H463" s="16">
        <v>2</v>
      </c>
      <c r="I463" s="16">
        <v>33</v>
      </c>
      <c r="J463" s="16" t="s">
        <v>70</v>
      </c>
      <c r="K463" s="16" t="s">
        <v>78</v>
      </c>
      <c r="L463" s="16" t="s">
        <v>12</v>
      </c>
      <c r="M463" s="16">
        <v>1</v>
      </c>
      <c r="N463" s="16" t="s">
        <v>12</v>
      </c>
      <c r="O463" s="17" t="s">
        <v>33</v>
      </c>
      <c r="U463" t="str">
        <f t="shared" si="42"/>
        <v>Budaors Challenger CupFinalMartin CsereklyeAdam Blazsovics</v>
      </c>
      <c r="Z463">
        <f t="shared" si="43"/>
        <v>1</v>
      </c>
      <c r="AA463">
        <f t="shared" si="44"/>
        <v>1</v>
      </c>
      <c r="AB463">
        <f t="shared" si="45"/>
        <v>0</v>
      </c>
      <c r="AC463">
        <f t="shared" si="46"/>
        <v>0</v>
      </c>
      <c r="AD463">
        <f t="shared" si="47"/>
        <v>0</v>
      </c>
    </row>
    <row r="464" spans="1:30" x14ac:dyDescent="0.35">
      <c r="A464" s="15">
        <v>44310</v>
      </c>
      <c r="B464" s="16" t="s">
        <v>18</v>
      </c>
      <c r="C464" s="16" t="s">
        <v>114</v>
      </c>
      <c r="D464" s="16" t="s">
        <v>5</v>
      </c>
      <c r="E464" s="16" t="s">
        <v>57</v>
      </c>
      <c r="F464" s="16" t="s">
        <v>4</v>
      </c>
      <c r="G464" s="16" t="s">
        <v>42</v>
      </c>
      <c r="H464" s="16">
        <v>2</v>
      </c>
      <c r="I464" s="16">
        <v>34</v>
      </c>
      <c r="J464" s="16" t="s">
        <v>70</v>
      </c>
      <c r="K464" s="16" t="s">
        <v>78</v>
      </c>
      <c r="L464" s="16" t="s">
        <v>12</v>
      </c>
      <c r="M464" s="16">
        <v>2</v>
      </c>
      <c r="N464" s="16" t="s">
        <v>12</v>
      </c>
      <c r="O464" s="17" t="s">
        <v>33</v>
      </c>
      <c r="U464" t="str">
        <f t="shared" si="42"/>
        <v>Budaors Challenger CupFinalMartin CsereklyeAdam Blazsovics</v>
      </c>
      <c r="Z464">
        <f t="shared" si="43"/>
        <v>1</v>
      </c>
      <c r="AA464">
        <f t="shared" si="44"/>
        <v>0</v>
      </c>
      <c r="AB464">
        <f t="shared" si="45"/>
        <v>0</v>
      </c>
      <c r="AC464">
        <f t="shared" si="46"/>
        <v>1</v>
      </c>
      <c r="AD464">
        <f t="shared" si="47"/>
        <v>0</v>
      </c>
    </row>
    <row r="465" spans="1:30" x14ac:dyDescent="0.35">
      <c r="A465" s="15">
        <v>44310</v>
      </c>
      <c r="B465" s="16" t="s">
        <v>18</v>
      </c>
      <c r="C465" s="16" t="s">
        <v>114</v>
      </c>
      <c r="D465" s="16" t="s">
        <v>5</v>
      </c>
      <c r="E465" s="16" t="s">
        <v>57</v>
      </c>
      <c r="F465" s="16" t="s">
        <v>4</v>
      </c>
      <c r="G465" s="16" t="s">
        <v>42</v>
      </c>
      <c r="H465" s="16">
        <v>2</v>
      </c>
      <c r="I465" s="16">
        <v>35</v>
      </c>
      <c r="J465" s="16" t="s">
        <v>70</v>
      </c>
      <c r="K465" s="16" t="s">
        <v>78</v>
      </c>
      <c r="L465" s="16" t="s">
        <v>12</v>
      </c>
      <c r="M465" s="16">
        <v>2</v>
      </c>
      <c r="N465" s="16" t="s">
        <v>12</v>
      </c>
      <c r="O465" s="17" t="s">
        <v>33</v>
      </c>
      <c r="U465" t="str">
        <f t="shared" si="42"/>
        <v>Budaors Challenger CupFinalMartin CsereklyeAdam Blazsovics</v>
      </c>
      <c r="Z465">
        <f t="shared" si="43"/>
        <v>1</v>
      </c>
      <c r="AA465">
        <f t="shared" si="44"/>
        <v>0</v>
      </c>
      <c r="AB465">
        <f t="shared" si="45"/>
        <v>0</v>
      </c>
      <c r="AC465">
        <f t="shared" si="46"/>
        <v>1</v>
      </c>
      <c r="AD465">
        <f t="shared" si="47"/>
        <v>0</v>
      </c>
    </row>
    <row r="466" spans="1:30" x14ac:dyDescent="0.35">
      <c r="A466" s="15">
        <v>44310</v>
      </c>
      <c r="B466" s="16" t="s">
        <v>18</v>
      </c>
      <c r="C466" s="16" t="s">
        <v>114</v>
      </c>
      <c r="D466" s="16" t="s">
        <v>5</v>
      </c>
      <c r="E466" s="16" t="s">
        <v>57</v>
      </c>
      <c r="F466" s="16" t="s">
        <v>4</v>
      </c>
      <c r="G466" s="16" t="s">
        <v>42</v>
      </c>
      <c r="H466" s="16">
        <v>2</v>
      </c>
      <c r="I466" s="16">
        <v>36</v>
      </c>
      <c r="J466" s="16" t="s">
        <v>70</v>
      </c>
      <c r="K466" s="16" t="s">
        <v>78</v>
      </c>
      <c r="L466" s="16" t="s">
        <v>12</v>
      </c>
      <c r="M466" s="16">
        <v>2</v>
      </c>
      <c r="N466" s="16" t="s">
        <v>12</v>
      </c>
      <c r="O466" s="17" t="s">
        <v>33</v>
      </c>
      <c r="U466" t="str">
        <f t="shared" si="42"/>
        <v>Budaors Challenger CupFinalMartin CsereklyeAdam Blazsovics</v>
      </c>
      <c r="Z466">
        <f t="shared" si="43"/>
        <v>1</v>
      </c>
      <c r="AA466">
        <f t="shared" si="44"/>
        <v>0</v>
      </c>
      <c r="AB466">
        <f t="shared" si="45"/>
        <v>0</v>
      </c>
      <c r="AC466">
        <f t="shared" si="46"/>
        <v>1</v>
      </c>
      <c r="AD466">
        <f t="shared" si="47"/>
        <v>0</v>
      </c>
    </row>
    <row r="467" spans="1:30" x14ac:dyDescent="0.35">
      <c r="A467" s="15">
        <v>44310</v>
      </c>
      <c r="B467" s="16" t="s">
        <v>18</v>
      </c>
      <c r="C467" s="16" t="s">
        <v>114</v>
      </c>
      <c r="D467" s="16" t="s">
        <v>5</v>
      </c>
      <c r="E467" s="16" t="s">
        <v>57</v>
      </c>
      <c r="F467" s="16" t="s">
        <v>4</v>
      </c>
      <c r="G467" s="16" t="s">
        <v>42</v>
      </c>
      <c r="H467" s="16">
        <v>2</v>
      </c>
      <c r="I467" s="16">
        <v>37</v>
      </c>
      <c r="J467" s="16" t="s">
        <v>70</v>
      </c>
      <c r="K467" s="16" t="s">
        <v>78</v>
      </c>
      <c r="L467" s="16" t="s">
        <v>11</v>
      </c>
      <c r="M467" s="16" t="s">
        <v>39</v>
      </c>
      <c r="N467" s="16" t="s">
        <v>12</v>
      </c>
      <c r="O467" s="17" t="s">
        <v>33</v>
      </c>
      <c r="U467" t="str">
        <f t="shared" si="42"/>
        <v>Budaors Challenger CupFinalMartin CsereklyeAdam Blazsovics</v>
      </c>
      <c r="Z467">
        <f t="shared" si="43"/>
        <v>0</v>
      </c>
      <c r="AA467">
        <f t="shared" si="44"/>
        <v>0</v>
      </c>
      <c r="AB467">
        <f t="shared" si="45"/>
        <v>0</v>
      </c>
      <c r="AC467">
        <f t="shared" si="46"/>
        <v>0</v>
      </c>
      <c r="AD467">
        <f t="shared" si="47"/>
        <v>0</v>
      </c>
    </row>
    <row r="468" spans="1:30" x14ac:dyDescent="0.35">
      <c r="A468" s="15">
        <v>44310</v>
      </c>
      <c r="B468" s="16" t="s">
        <v>18</v>
      </c>
      <c r="C468" s="16" t="s">
        <v>114</v>
      </c>
      <c r="D468" s="16" t="s">
        <v>5</v>
      </c>
      <c r="E468" s="16" t="s">
        <v>57</v>
      </c>
      <c r="F468" s="16" t="s">
        <v>4</v>
      </c>
      <c r="G468" s="16" t="s">
        <v>42</v>
      </c>
      <c r="H468" s="16">
        <v>2</v>
      </c>
      <c r="I468" s="16">
        <v>38</v>
      </c>
      <c r="J468" s="16" t="s">
        <v>70</v>
      </c>
      <c r="K468" s="16" t="s">
        <v>78</v>
      </c>
      <c r="L468" s="16" t="s">
        <v>11</v>
      </c>
      <c r="M468" s="16">
        <v>2</v>
      </c>
      <c r="N468" s="16" t="s">
        <v>12</v>
      </c>
      <c r="O468" s="17" t="s">
        <v>35</v>
      </c>
      <c r="U468" t="str">
        <f t="shared" si="42"/>
        <v>Budaors Challenger CupFinalMartin CsereklyeAdam Blazsovics</v>
      </c>
      <c r="Z468">
        <f t="shared" si="43"/>
        <v>0</v>
      </c>
      <c r="AA468">
        <f t="shared" si="44"/>
        <v>0</v>
      </c>
      <c r="AB468">
        <f t="shared" si="45"/>
        <v>0</v>
      </c>
      <c r="AC468">
        <f t="shared" si="46"/>
        <v>0</v>
      </c>
      <c r="AD468">
        <f t="shared" si="47"/>
        <v>1</v>
      </c>
    </row>
    <row r="469" spans="1:30" x14ac:dyDescent="0.35">
      <c r="A469" s="15">
        <v>44310</v>
      </c>
      <c r="B469" s="16" t="s">
        <v>18</v>
      </c>
      <c r="C469" s="16" t="s">
        <v>114</v>
      </c>
      <c r="D469" s="16" t="s">
        <v>5</v>
      </c>
      <c r="E469" s="16" t="s">
        <v>57</v>
      </c>
      <c r="F469" s="16" t="s">
        <v>4</v>
      </c>
      <c r="G469" s="16" t="s">
        <v>42</v>
      </c>
      <c r="H469" s="16">
        <v>2</v>
      </c>
      <c r="I469" s="16">
        <v>39</v>
      </c>
      <c r="J469" s="16" t="s">
        <v>70</v>
      </c>
      <c r="K469" s="16" t="s">
        <v>78</v>
      </c>
      <c r="L469" s="16" t="s">
        <v>11</v>
      </c>
      <c r="M469" s="16">
        <v>2</v>
      </c>
      <c r="N469" s="16" t="s">
        <v>12</v>
      </c>
      <c r="O469" s="17" t="s">
        <v>33</v>
      </c>
      <c r="U469" t="str">
        <f t="shared" si="42"/>
        <v>Budaors Challenger CupFinalMartin CsereklyeAdam Blazsovics</v>
      </c>
      <c r="Z469">
        <f t="shared" si="43"/>
        <v>0</v>
      </c>
      <c r="AA469">
        <f t="shared" si="44"/>
        <v>0</v>
      </c>
      <c r="AB469">
        <f t="shared" si="45"/>
        <v>0</v>
      </c>
      <c r="AC469">
        <f t="shared" si="46"/>
        <v>0</v>
      </c>
      <c r="AD469">
        <f t="shared" si="47"/>
        <v>1</v>
      </c>
    </row>
    <row r="470" spans="1:30" x14ac:dyDescent="0.35">
      <c r="A470" s="15">
        <v>44310</v>
      </c>
      <c r="B470" s="16" t="s">
        <v>18</v>
      </c>
      <c r="C470" s="16" t="s">
        <v>114</v>
      </c>
      <c r="D470" s="16" t="s">
        <v>5</v>
      </c>
      <c r="E470" s="16" t="s">
        <v>57</v>
      </c>
      <c r="F470" s="16" t="s">
        <v>4</v>
      </c>
      <c r="G470" s="16" t="s">
        <v>42</v>
      </c>
      <c r="H470" s="16">
        <v>2</v>
      </c>
      <c r="I470" s="16">
        <v>40</v>
      </c>
      <c r="J470" s="16" t="s">
        <v>70</v>
      </c>
      <c r="K470" s="16" t="s">
        <v>78</v>
      </c>
      <c r="L470" s="16" t="s">
        <v>11</v>
      </c>
      <c r="M470" s="16">
        <v>1</v>
      </c>
      <c r="N470" s="16" t="s">
        <v>11</v>
      </c>
      <c r="O470" s="17" t="s">
        <v>35</v>
      </c>
      <c r="U470" t="str">
        <f t="shared" si="42"/>
        <v>Budaors Challenger CupFinalMartin CsereklyeAdam Blazsovics</v>
      </c>
      <c r="Z470">
        <f t="shared" si="43"/>
        <v>1</v>
      </c>
      <c r="AA470">
        <f t="shared" si="44"/>
        <v>1</v>
      </c>
      <c r="AB470">
        <f t="shared" si="45"/>
        <v>0</v>
      </c>
      <c r="AC470">
        <f t="shared" si="46"/>
        <v>0</v>
      </c>
      <c r="AD470">
        <f t="shared" si="47"/>
        <v>0</v>
      </c>
    </row>
    <row r="471" spans="1:30" x14ac:dyDescent="0.35">
      <c r="A471" s="15">
        <v>44310</v>
      </c>
      <c r="B471" s="16" t="s">
        <v>18</v>
      </c>
      <c r="C471" s="16" t="s">
        <v>114</v>
      </c>
      <c r="D471" s="16" t="s">
        <v>5</v>
      </c>
      <c r="E471" s="16" t="s">
        <v>57</v>
      </c>
      <c r="F471" s="16" t="s">
        <v>4</v>
      </c>
      <c r="G471" s="16" t="s">
        <v>42</v>
      </c>
      <c r="H471" s="16">
        <v>2</v>
      </c>
      <c r="I471" s="16">
        <v>41</v>
      </c>
      <c r="J471" s="16" t="s">
        <v>70</v>
      </c>
      <c r="K471" s="16" t="s">
        <v>78</v>
      </c>
      <c r="L471" s="16" t="s">
        <v>12</v>
      </c>
      <c r="M471" s="16">
        <v>2</v>
      </c>
      <c r="N471" s="16" t="s">
        <v>12</v>
      </c>
      <c r="O471" s="17" t="s">
        <v>33</v>
      </c>
      <c r="U471" t="str">
        <f t="shared" si="42"/>
        <v>Budaors Challenger CupFinalMartin CsereklyeAdam Blazsovics</v>
      </c>
      <c r="Z471">
        <f t="shared" si="43"/>
        <v>1</v>
      </c>
      <c r="AA471">
        <f t="shared" si="44"/>
        <v>0</v>
      </c>
      <c r="AB471">
        <f t="shared" si="45"/>
        <v>0</v>
      </c>
      <c r="AC471">
        <f t="shared" si="46"/>
        <v>1</v>
      </c>
      <c r="AD471">
        <f t="shared" si="47"/>
        <v>0</v>
      </c>
    </row>
    <row r="472" spans="1:30" x14ac:dyDescent="0.35">
      <c r="A472" s="15">
        <v>44310</v>
      </c>
      <c r="B472" s="16" t="s">
        <v>18</v>
      </c>
      <c r="C472" s="16" t="s">
        <v>114</v>
      </c>
      <c r="D472" s="16" t="s">
        <v>5</v>
      </c>
      <c r="E472" s="16" t="s">
        <v>57</v>
      </c>
      <c r="F472" s="16" t="s">
        <v>4</v>
      </c>
      <c r="G472" s="16" t="s">
        <v>42</v>
      </c>
      <c r="H472" s="16">
        <v>2</v>
      </c>
      <c r="I472" s="16">
        <v>42</v>
      </c>
      <c r="J472" s="16" t="s">
        <v>70</v>
      </c>
      <c r="K472" s="16" t="s">
        <v>78</v>
      </c>
      <c r="L472" s="16" t="s">
        <v>12</v>
      </c>
      <c r="M472" s="16">
        <v>2</v>
      </c>
      <c r="N472" s="16" t="s">
        <v>40</v>
      </c>
      <c r="O472" s="17" t="s">
        <v>40</v>
      </c>
      <c r="U472" t="str">
        <f t="shared" si="42"/>
        <v>Budaors Challenger CupFinalMartin CsereklyeAdam Blazsovics</v>
      </c>
      <c r="Z472">
        <f t="shared" si="43"/>
        <v>0</v>
      </c>
      <c r="AA472">
        <f t="shared" si="44"/>
        <v>0</v>
      </c>
      <c r="AB472">
        <f t="shared" si="45"/>
        <v>0</v>
      </c>
      <c r="AC472">
        <f t="shared" si="46"/>
        <v>0</v>
      </c>
      <c r="AD472">
        <f t="shared" si="47"/>
        <v>0</v>
      </c>
    </row>
    <row r="473" spans="1:30" x14ac:dyDescent="0.35">
      <c r="A473" s="15">
        <v>44310</v>
      </c>
      <c r="B473" s="16" t="s">
        <v>18</v>
      </c>
      <c r="C473" s="16" t="s">
        <v>114</v>
      </c>
      <c r="D473" s="16" t="s">
        <v>5</v>
      </c>
      <c r="E473" s="16" t="s">
        <v>57</v>
      </c>
      <c r="F473" s="16" t="s">
        <v>4</v>
      </c>
      <c r="G473" s="16" t="s">
        <v>42</v>
      </c>
      <c r="H473" s="16">
        <v>2</v>
      </c>
      <c r="I473" s="16">
        <v>43</v>
      </c>
      <c r="J473" s="16" t="s">
        <v>70</v>
      </c>
      <c r="K473" s="16" t="s">
        <v>78</v>
      </c>
      <c r="L473" s="16" t="s">
        <v>12</v>
      </c>
      <c r="M473" s="16">
        <v>1</v>
      </c>
      <c r="N473" s="16" t="s">
        <v>12</v>
      </c>
      <c r="O473" s="17" t="s">
        <v>33</v>
      </c>
      <c r="U473" t="str">
        <f t="shared" si="42"/>
        <v>Budaors Challenger CupFinalMartin CsereklyeAdam Blazsovics</v>
      </c>
      <c r="Z473">
        <f t="shared" si="43"/>
        <v>1</v>
      </c>
      <c r="AA473">
        <f t="shared" si="44"/>
        <v>1</v>
      </c>
      <c r="AB473">
        <f t="shared" si="45"/>
        <v>0</v>
      </c>
      <c r="AC473">
        <f t="shared" si="46"/>
        <v>0</v>
      </c>
      <c r="AD473">
        <f t="shared" si="47"/>
        <v>0</v>
      </c>
    </row>
    <row r="474" spans="1:30" x14ac:dyDescent="0.35">
      <c r="A474" s="15">
        <v>44310</v>
      </c>
      <c r="B474" s="16" t="s">
        <v>18</v>
      </c>
      <c r="C474" s="16" t="s">
        <v>114</v>
      </c>
      <c r="D474" s="16" t="s">
        <v>5</v>
      </c>
      <c r="E474" s="16" t="s">
        <v>57</v>
      </c>
      <c r="F474" s="16" t="s">
        <v>4</v>
      </c>
      <c r="G474" s="16" t="s">
        <v>42</v>
      </c>
      <c r="H474" s="16">
        <v>3</v>
      </c>
      <c r="I474" s="16">
        <v>44</v>
      </c>
      <c r="J474" s="16" t="s">
        <v>70</v>
      </c>
      <c r="K474" s="16" t="s">
        <v>78</v>
      </c>
      <c r="L474" s="16" t="s">
        <v>11</v>
      </c>
      <c r="M474" s="16">
        <v>1</v>
      </c>
      <c r="N474" s="16" t="s">
        <v>11</v>
      </c>
      <c r="O474" s="17" t="s">
        <v>34</v>
      </c>
      <c r="U474" t="str">
        <f t="shared" si="42"/>
        <v>Budaors Challenger CupFinalMartin CsereklyeAdam Blazsovics</v>
      </c>
      <c r="Z474">
        <f t="shared" si="43"/>
        <v>1</v>
      </c>
      <c r="AA474">
        <f t="shared" si="44"/>
        <v>1</v>
      </c>
      <c r="AB474">
        <f t="shared" si="45"/>
        <v>0</v>
      </c>
      <c r="AC474">
        <f t="shared" si="46"/>
        <v>0</v>
      </c>
      <c r="AD474">
        <f t="shared" si="47"/>
        <v>0</v>
      </c>
    </row>
    <row r="475" spans="1:30" x14ac:dyDescent="0.35">
      <c r="A475" s="15">
        <v>44310</v>
      </c>
      <c r="B475" s="16" t="s">
        <v>18</v>
      </c>
      <c r="C475" s="16" t="s">
        <v>114</v>
      </c>
      <c r="D475" s="16" t="s">
        <v>5</v>
      </c>
      <c r="E475" s="16" t="s">
        <v>57</v>
      </c>
      <c r="F475" s="16" t="s">
        <v>4</v>
      </c>
      <c r="G475" s="16" t="s">
        <v>42</v>
      </c>
      <c r="H475" s="16">
        <v>3</v>
      </c>
      <c r="I475" s="16">
        <v>45</v>
      </c>
      <c r="J475" s="16" t="s">
        <v>70</v>
      </c>
      <c r="K475" s="16" t="s">
        <v>78</v>
      </c>
      <c r="L475" s="16" t="s">
        <v>11</v>
      </c>
      <c r="M475" s="16">
        <v>2</v>
      </c>
      <c r="N475" s="16" t="s">
        <v>11</v>
      </c>
      <c r="O475" s="17" t="s">
        <v>33</v>
      </c>
      <c r="U475" t="str">
        <f t="shared" si="42"/>
        <v>Budaors Challenger CupFinalMartin CsereklyeAdam Blazsovics</v>
      </c>
      <c r="Z475">
        <f t="shared" si="43"/>
        <v>1</v>
      </c>
      <c r="AA475">
        <f t="shared" si="44"/>
        <v>0</v>
      </c>
      <c r="AB475">
        <f t="shared" si="45"/>
        <v>0</v>
      </c>
      <c r="AC475">
        <f t="shared" si="46"/>
        <v>1</v>
      </c>
      <c r="AD475">
        <f t="shared" si="47"/>
        <v>0</v>
      </c>
    </row>
    <row r="476" spans="1:30" x14ac:dyDescent="0.35">
      <c r="A476" s="15">
        <v>44310</v>
      </c>
      <c r="B476" s="16" t="s">
        <v>18</v>
      </c>
      <c r="C476" s="16" t="s">
        <v>114</v>
      </c>
      <c r="D476" s="16" t="s">
        <v>5</v>
      </c>
      <c r="E476" s="16" t="s">
        <v>57</v>
      </c>
      <c r="F476" s="16" t="s">
        <v>4</v>
      </c>
      <c r="G476" s="16" t="s">
        <v>42</v>
      </c>
      <c r="H476" s="16">
        <v>3</v>
      </c>
      <c r="I476" s="16">
        <v>46</v>
      </c>
      <c r="J476" s="16" t="s">
        <v>70</v>
      </c>
      <c r="K476" s="16" t="s">
        <v>78</v>
      </c>
      <c r="L476" s="16" t="s">
        <v>11</v>
      </c>
      <c r="M476" s="16">
        <v>1</v>
      </c>
      <c r="N476" s="16" t="s">
        <v>12</v>
      </c>
      <c r="O476" s="17" t="s">
        <v>33</v>
      </c>
      <c r="U476" t="str">
        <f t="shared" si="42"/>
        <v>Budaors Challenger CupFinalMartin CsereklyeAdam Blazsovics</v>
      </c>
      <c r="Z476">
        <f t="shared" si="43"/>
        <v>0</v>
      </c>
      <c r="AA476">
        <f t="shared" si="44"/>
        <v>0</v>
      </c>
      <c r="AB476">
        <f t="shared" si="45"/>
        <v>1</v>
      </c>
      <c r="AC476">
        <f t="shared" si="46"/>
        <v>0</v>
      </c>
      <c r="AD476">
        <f t="shared" si="47"/>
        <v>0</v>
      </c>
    </row>
    <row r="477" spans="1:30" x14ac:dyDescent="0.35">
      <c r="A477" s="15">
        <v>44310</v>
      </c>
      <c r="B477" s="16" t="s">
        <v>18</v>
      </c>
      <c r="C477" s="16" t="s">
        <v>114</v>
      </c>
      <c r="D477" s="16" t="s">
        <v>5</v>
      </c>
      <c r="E477" s="16" t="s">
        <v>57</v>
      </c>
      <c r="F477" s="16" t="s">
        <v>4</v>
      </c>
      <c r="G477" s="16" t="s">
        <v>42</v>
      </c>
      <c r="H477" s="16">
        <v>3</v>
      </c>
      <c r="I477" s="16">
        <v>47</v>
      </c>
      <c r="J477" s="16" t="s">
        <v>70</v>
      </c>
      <c r="K477" s="16" t="s">
        <v>78</v>
      </c>
      <c r="L477" s="16" t="s">
        <v>11</v>
      </c>
      <c r="M477" s="16">
        <v>1</v>
      </c>
      <c r="N477" s="16" t="s">
        <v>12</v>
      </c>
      <c r="O477" s="17" t="s">
        <v>33</v>
      </c>
      <c r="U477" t="str">
        <f t="shared" si="42"/>
        <v>Budaors Challenger CupFinalMartin CsereklyeAdam Blazsovics</v>
      </c>
      <c r="Z477">
        <f t="shared" si="43"/>
        <v>0</v>
      </c>
      <c r="AA477">
        <f t="shared" si="44"/>
        <v>0</v>
      </c>
      <c r="AB477">
        <f t="shared" si="45"/>
        <v>1</v>
      </c>
      <c r="AC477">
        <f t="shared" si="46"/>
        <v>0</v>
      </c>
      <c r="AD477">
        <f t="shared" si="47"/>
        <v>0</v>
      </c>
    </row>
    <row r="478" spans="1:30" x14ac:dyDescent="0.35">
      <c r="A478" s="15">
        <v>44310</v>
      </c>
      <c r="B478" s="16" t="s">
        <v>18</v>
      </c>
      <c r="C478" s="16" t="s">
        <v>114</v>
      </c>
      <c r="D478" s="16" t="s">
        <v>5</v>
      </c>
      <c r="E478" s="16" t="s">
        <v>57</v>
      </c>
      <c r="F478" s="16" t="s">
        <v>4</v>
      </c>
      <c r="G478" s="16" t="s">
        <v>42</v>
      </c>
      <c r="H478" s="16">
        <v>3</v>
      </c>
      <c r="I478" s="16">
        <v>48</v>
      </c>
      <c r="J478" s="16" t="s">
        <v>70</v>
      </c>
      <c r="K478" s="16" t="s">
        <v>78</v>
      </c>
      <c r="L478" s="16" t="s">
        <v>12</v>
      </c>
      <c r="M478" s="16">
        <v>1</v>
      </c>
      <c r="N478" s="16" t="s">
        <v>12</v>
      </c>
      <c r="O478" s="17" t="s">
        <v>33</v>
      </c>
      <c r="U478" t="str">
        <f t="shared" si="42"/>
        <v>Budaors Challenger CupFinalMartin CsereklyeAdam Blazsovics</v>
      </c>
      <c r="Z478">
        <f t="shared" si="43"/>
        <v>1</v>
      </c>
      <c r="AA478">
        <f t="shared" si="44"/>
        <v>1</v>
      </c>
      <c r="AB478">
        <f t="shared" si="45"/>
        <v>0</v>
      </c>
      <c r="AC478">
        <f t="shared" si="46"/>
        <v>0</v>
      </c>
      <c r="AD478">
        <f t="shared" si="47"/>
        <v>0</v>
      </c>
    </row>
    <row r="479" spans="1:30" x14ac:dyDescent="0.35">
      <c r="A479" s="15">
        <v>44310</v>
      </c>
      <c r="B479" s="16" t="s">
        <v>18</v>
      </c>
      <c r="C479" s="16" t="s">
        <v>114</v>
      </c>
      <c r="D479" s="16" t="s">
        <v>5</v>
      </c>
      <c r="E479" s="16" t="s">
        <v>57</v>
      </c>
      <c r="F479" s="16" t="s">
        <v>4</v>
      </c>
      <c r="G479" s="16" t="s">
        <v>42</v>
      </c>
      <c r="H479" s="16">
        <v>3</v>
      </c>
      <c r="I479" s="16">
        <v>49</v>
      </c>
      <c r="J479" s="16" t="s">
        <v>70</v>
      </c>
      <c r="K479" s="16" t="s">
        <v>78</v>
      </c>
      <c r="L479" s="16" t="s">
        <v>12</v>
      </c>
      <c r="M479" s="16">
        <v>1</v>
      </c>
      <c r="N479" s="16" t="s">
        <v>12</v>
      </c>
      <c r="O479" s="17" t="s">
        <v>33</v>
      </c>
      <c r="U479" t="str">
        <f t="shared" si="42"/>
        <v>Budaors Challenger CupFinalMartin CsereklyeAdam Blazsovics</v>
      </c>
      <c r="Z479">
        <f t="shared" si="43"/>
        <v>1</v>
      </c>
      <c r="AA479">
        <f t="shared" si="44"/>
        <v>1</v>
      </c>
      <c r="AB479">
        <f t="shared" si="45"/>
        <v>0</v>
      </c>
      <c r="AC479">
        <f t="shared" si="46"/>
        <v>0</v>
      </c>
      <c r="AD479">
        <f t="shared" si="47"/>
        <v>0</v>
      </c>
    </row>
    <row r="480" spans="1:30" x14ac:dyDescent="0.35">
      <c r="A480" s="15">
        <v>44310</v>
      </c>
      <c r="B480" s="16" t="s">
        <v>18</v>
      </c>
      <c r="C480" s="16" t="s">
        <v>114</v>
      </c>
      <c r="D480" s="16" t="s">
        <v>5</v>
      </c>
      <c r="E480" s="16" t="s">
        <v>57</v>
      </c>
      <c r="F480" s="16" t="s">
        <v>4</v>
      </c>
      <c r="G480" s="16" t="s">
        <v>42</v>
      </c>
      <c r="H480" s="16">
        <v>3</v>
      </c>
      <c r="I480" s="16">
        <v>50</v>
      </c>
      <c r="J480" s="16" t="s">
        <v>70</v>
      </c>
      <c r="K480" s="16" t="s">
        <v>78</v>
      </c>
      <c r="L480" s="16" t="s">
        <v>12</v>
      </c>
      <c r="M480" s="16">
        <v>2</v>
      </c>
      <c r="N480" s="16" t="s">
        <v>11</v>
      </c>
      <c r="O480" s="17" t="s">
        <v>35</v>
      </c>
      <c r="U480" t="str">
        <f t="shared" si="42"/>
        <v>Budaors Challenger CupFinalMartin CsereklyeAdam Blazsovics</v>
      </c>
      <c r="Z480">
        <f t="shared" si="43"/>
        <v>0</v>
      </c>
      <c r="AA480">
        <f t="shared" si="44"/>
        <v>0</v>
      </c>
      <c r="AB480">
        <f t="shared" si="45"/>
        <v>0</v>
      </c>
      <c r="AC480">
        <f t="shared" si="46"/>
        <v>0</v>
      </c>
      <c r="AD480">
        <f t="shared" si="47"/>
        <v>1</v>
      </c>
    </row>
    <row r="481" spans="1:30" x14ac:dyDescent="0.35">
      <c r="A481" s="15">
        <v>44310</v>
      </c>
      <c r="B481" s="16" t="s">
        <v>18</v>
      </c>
      <c r="C481" s="16" t="s">
        <v>114</v>
      </c>
      <c r="D481" s="16" t="s">
        <v>5</v>
      </c>
      <c r="E481" s="16" t="s">
        <v>57</v>
      </c>
      <c r="F481" s="16" t="s">
        <v>4</v>
      </c>
      <c r="G481" s="16" t="s">
        <v>42</v>
      </c>
      <c r="H481" s="16">
        <v>3</v>
      </c>
      <c r="I481" s="16">
        <v>51</v>
      </c>
      <c r="J481" s="16" t="s">
        <v>70</v>
      </c>
      <c r="K481" s="16" t="s">
        <v>78</v>
      </c>
      <c r="L481" s="16" t="s">
        <v>12</v>
      </c>
      <c r="M481" s="16">
        <v>2</v>
      </c>
      <c r="N481" s="16" t="s">
        <v>12</v>
      </c>
      <c r="O481" s="17" t="s">
        <v>33</v>
      </c>
      <c r="U481" t="str">
        <f t="shared" si="42"/>
        <v>Budaors Challenger CupFinalMartin CsereklyeAdam Blazsovics</v>
      </c>
      <c r="Z481">
        <f t="shared" si="43"/>
        <v>1</v>
      </c>
      <c r="AA481">
        <f t="shared" si="44"/>
        <v>0</v>
      </c>
      <c r="AB481">
        <f t="shared" si="45"/>
        <v>0</v>
      </c>
      <c r="AC481">
        <f t="shared" si="46"/>
        <v>1</v>
      </c>
      <c r="AD481">
        <f t="shared" si="47"/>
        <v>0</v>
      </c>
    </row>
    <row r="482" spans="1:30" x14ac:dyDescent="0.35">
      <c r="A482" s="15">
        <v>44310</v>
      </c>
      <c r="B482" s="16" t="s">
        <v>18</v>
      </c>
      <c r="C482" s="16" t="s">
        <v>114</v>
      </c>
      <c r="D482" s="16" t="s">
        <v>5</v>
      </c>
      <c r="E482" s="16" t="s">
        <v>57</v>
      </c>
      <c r="F482" s="16" t="s">
        <v>4</v>
      </c>
      <c r="G482" s="16" t="s">
        <v>42</v>
      </c>
      <c r="H482" s="16">
        <v>3</v>
      </c>
      <c r="I482" s="16">
        <v>52</v>
      </c>
      <c r="J482" s="16" t="s">
        <v>70</v>
      </c>
      <c r="K482" s="16" t="s">
        <v>78</v>
      </c>
      <c r="L482" s="16" t="s">
        <v>11</v>
      </c>
      <c r="M482" s="16">
        <v>2</v>
      </c>
      <c r="N482" s="16" t="s">
        <v>12</v>
      </c>
      <c r="O482" s="17" t="s">
        <v>33</v>
      </c>
      <c r="U482" t="str">
        <f t="shared" si="42"/>
        <v>Budaors Challenger CupFinalMartin CsereklyeAdam Blazsovics</v>
      </c>
      <c r="Z482">
        <f t="shared" si="43"/>
        <v>0</v>
      </c>
      <c r="AA482">
        <f t="shared" si="44"/>
        <v>0</v>
      </c>
      <c r="AB482">
        <f t="shared" si="45"/>
        <v>0</v>
      </c>
      <c r="AC482">
        <f t="shared" si="46"/>
        <v>0</v>
      </c>
      <c r="AD482">
        <f t="shared" si="47"/>
        <v>1</v>
      </c>
    </row>
    <row r="483" spans="1:30" x14ac:dyDescent="0.35">
      <c r="A483" s="15">
        <v>44310</v>
      </c>
      <c r="B483" s="16" t="s">
        <v>18</v>
      </c>
      <c r="C483" s="16" t="s">
        <v>114</v>
      </c>
      <c r="D483" s="16" t="s">
        <v>5</v>
      </c>
      <c r="E483" s="16" t="s">
        <v>57</v>
      </c>
      <c r="F483" s="16" t="s">
        <v>4</v>
      </c>
      <c r="G483" s="16" t="s">
        <v>42</v>
      </c>
      <c r="H483" s="16">
        <v>3</v>
      </c>
      <c r="I483" s="16">
        <v>53</v>
      </c>
      <c r="J483" s="16" t="s">
        <v>70</v>
      </c>
      <c r="K483" s="16" t="s">
        <v>78</v>
      </c>
      <c r="L483" s="16" t="s">
        <v>11</v>
      </c>
      <c r="M483" s="16">
        <v>1</v>
      </c>
      <c r="N483" s="16" t="s">
        <v>40</v>
      </c>
      <c r="O483" s="17" t="s">
        <v>40</v>
      </c>
      <c r="U483" t="str">
        <f t="shared" si="42"/>
        <v>Budaors Challenger CupFinalMartin CsereklyeAdam Blazsovics</v>
      </c>
      <c r="Z483">
        <f t="shared" si="43"/>
        <v>0</v>
      </c>
      <c r="AA483">
        <f t="shared" si="44"/>
        <v>0</v>
      </c>
      <c r="AB483">
        <f t="shared" si="45"/>
        <v>0</v>
      </c>
      <c r="AC483">
        <f t="shared" si="46"/>
        <v>0</v>
      </c>
      <c r="AD483">
        <f t="shared" si="47"/>
        <v>0</v>
      </c>
    </row>
    <row r="484" spans="1:30" x14ac:dyDescent="0.35">
      <c r="A484" s="15">
        <v>44310</v>
      </c>
      <c r="B484" s="16" t="s">
        <v>18</v>
      </c>
      <c r="C484" s="16" t="s">
        <v>114</v>
      </c>
      <c r="D484" s="16" t="s">
        <v>5</v>
      </c>
      <c r="E484" s="16" t="s">
        <v>57</v>
      </c>
      <c r="F484" s="16" t="s">
        <v>4</v>
      </c>
      <c r="G484" s="16" t="s">
        <v>42</v>
      </c>
      <c r="H484" s="16">
        <v>3</v>
      </c>
      <c r="I484" s="16">
        <v>54</v>
      </c>
      <c r="J484" s="16" t="s">
        <v>70</v>
      </c>
      <c r="K484" s="16" t="s">
        <v>78</v>
      </c>
      <c r="L484" s="16" t="s">
        <v>11</v>
      </c>
      <c r="M484" s="16">
        <v>2</v>
      </c>
      <c r="N484" s="16" t="s">
        <v>11</v>
      </c>
      <c r="O484" s="17" t="s">
        <v>33</v>
      </c>
      <c r="U484" t="str">
        <f t="shared" si="42"/>
        <v>Budaors Challenger CupFinalMartin CsereklyeAdam Blazsovics</v>
      </c>
      <c r="Z484">
        <f t="shared" si="43"/>
        <v>1</v>
      </c>
      <c r="AA484">
        <f t="shared" si="44"/>
        <v>0</v>
      </c>
      <c r="AB484">
        <f t="shared" si="45"/>
        <v>0</v>
      </c>
      <c r="AC484">
        <f t="shared" si="46"/>
        <v>1</v>
      </c>
      <c r="AD484">
        <f t="shared" si="47"/>
        <v>0</v>
      </c>
    </row>
    <row r="485" spans="1:30" x14ac:dyDescent="0.35">
      <c r="A485" s="15">
        <v>44310</v>
      </c>
      <c r="B485" s="16" t="s">
        <v>18</v>
      </c>
      <c r="C485" s="16" t="s">
        <v>114</v>
      </c>
      <c r="D485" s="16" t="s">
        <v>5</v>
      </c>
      <c r="E485" s="16" t="s">
        <v>57</v>
      </c>
      <c r="F485" s="16" t="s">
        <v>4</v>
      </c>
      <c r="G485" s="16" t="s">
        <v>42</v>
      </c>
      <c r="H485" s="16">
        <v>3</v>
      </c>
      <c r="I485" s="16">
        <v>55</v>
      </c>
      <c r="J485" s="16" t="s">
        <v>70</v>
      </c>
      <c r="K485" s="16" t="s">
        <v>78</v>
      </c>
      <c r="L485" s="16" t="s">
        <v>11</v>
      </c>
      <c r="M485" s="16">
        <v>1</v>
      </c>
      <c r="N485" s="16" t="s">
        <v>11</v>
      </c>
      <c r="O485" s="17" t="s">
        <v>33</v>
      </c>
      <c r="U485" t="str">
        <f t="shared" si="42"/>
        <v>Budaors Challenger CupFinalMartin CsereklyeAdam Blazsovics</v>
      </c>
      <c r="Z485">
        <f t="shared" si="43"/>
        <v>1</v>
      </c>
      <c r="AA485">
        <f t="shared" si="44"/>
        <v>1</v>
      </c>
      <c r="AB485">
        <f t="shared" si="45"/>
        <v>0</v>
      </c>
      <c r="AC485">
        <f t="shared" si="46"/>
        <v>0</v>
      </c>
      <c r="AD485">
        <f t="shared" si="47"/>
        <v>0</v>
      </c>
    </row>
    <row r="486" spans="1:30" x14ac:dyDescent="0.35">
      <c r="A486" s="15">
        <v>44310</v>
      </c>
      <c r="B486" s="16" t="s">
        <v>18</v>
      </c>
      <c r="C486" s="16" t="s">
        <v>114</v>
      </c>
      <c r="D486" s="16" t="s">
        <v>5</v>
      </c>
      <c r="E486" s="16" t="s">
        <v>57</v>
      </c>
      <c r="F486" s="16" t="s">
        <v>4</v>
      </c>
      <c r="G486" s="16" t="s">
        <v>42</v>
      </c>
      <c r="H486" s="16">
        <v>3</v>
      </c>
      <c r="I486" s="16">
        <v>56</v>
      </c>
      <c r="J486" s="16" t="s">
        <v>70</v>
      </c>
      <c r="K486" s="16" t="s">
        <v>78</v>
      </c>
      <c r="L486" s="16" t="s">
        <v>11</v>
      </c>
      <c r="M486" s="16">
        <v>1</v>
      </c>
      <c r="N486" s="16" t="s">
        <v>11</v>
      </c>
      <c r="O486" s="17" t="s">
        <v>34</v>
      </c>
      <c r="U486" t="str">
        <f t="shared" si="42"/>
        <v>Budaors Challenger CupFinalMartin CsereklyeAdam Blazsovics</v>
      </c>
      <c r="Z486">
        <f t="shared" si="43"/>
        <v>1</v>
      </c>
      <c r="AA486">
        <f t="shared" si="44"/>
        <v>1</v>
      </c>
      <c r="AB486">
        <f t="shared" si="45"/>
        <v>0</v>
      </c>
      <c r="AC486">
        <f t="shared" si="46"/>
        <v>0</v>
      </c>
      <c r="AD486">
        <f t="shared" si="47"/>
        <v>0</v>
      </c>
    </row>
    <row r="487" spans="1:30" x14ac:dyDescent="0.35">
      <c r="A487" s="15">
        <v>44310</v>
      </c>
      <c r="B487" s="16" t="s">
        <v>18</v>
      </c>
      <c r="C487" s="16" t="s">
        <v>114</v>
      </c>
      <c r="D487" s="16" t="s">
        <v>5</v>
      </c>
      <c r="E487" s="16" t="s">
        <v>57</v>
      </c>
      <c r="F487" s="16" t="s">
        <v>4</v>
      </c>
      <c r="G487" s="16" t="s">
        <v>42</v>
      </c>
      <c r="H487" s="16">
        <v>3</v>
      </c>
      <c r="I487" s="16">
        <v>57</v>
      </c>
      <c r="J487" s="16" t="s">
        <v>70</v>
      </c>
      <c r="K487" s="16" t="s">
        <v>78</v>
      </c>
      <c r="L487" s="16" t="s">
        <v>12</v>
      </c>
      <c r="M487" s="16">
        <v>2</v>
      </c>
      <c r="N487" s="16" t="s">
        <v>12</v>
      </c>
      <c r="O487" s="17" t="s">
        <v>34</v>
      </c>
      <c r="U487" t="str">
        <f t="shared" si="42"/>
        <v>Budaors Challenger CupFinalMartin CsereklyeAdam Blazsovics</v>
      </c>
      <c r="Z487">
        <f t="shared" si="43"/>
        <v>1</v>
      </c>
      <c r="AA487">
        <f t="shared" si="44"/>
        <v>0</v>
      </c>
      <c r="AB487">
        <f t="shared" si="45"/>
        <v>0</v>
      </c>
      <c r="AC487">
        <f t="shared" si="46"/>
        <v>1</v>
      </c>
      <c r="AD487">
        <f t="shared" si="47"/>
        <v>0</v>
      </c>
    </row>
    <row r="488" spans="1:30" x14ac:dyDescent="0.35">
      <c r="A488" s="15">
        <v>44310</v>
      </c>
      <c r="B488" s="16" t="s">
        <v>18</v>
      </c>
      <c r="C488" s="16" t="s">
        <v>114</v>
      </c>
      <c r="D488" s="16" t="s">
        <v>5</v>
      </c>
      <c r="E488" s="16" t="s">
        <v>57</v>
      </c>
      <c r="F488" s="16" t="s">
        <v>4</v>
      </c>
      <c r="G488" s="16" t="s">
        <v>42</v>
      </c>
      <c r="H488" s="16">
        <v>3</v>
      </c>
      <c r="I488" s="16">
        <v>58</v>
      </c>
      <c r="J488" s="16" t="s">
        <v>70</v>
      </c>
      <c r="K488" s="16" t="s">
        <v>78</v>
      </c>
      <c r="L488" s="16" t="s">
        <v>12</v>
      </c>
      <c r="M488" s="16">
        <v>2</v>
      </c>
      <c r="N488" s="16" t="s">
        <v>12</v>
      </c>
      <c r="O488" s="17" t="s">
        <v>33</v>
      </c>
      <c r="U488" t="str">
        <f t="shared" si="42"/>
        <v>Budaors Challenger CupFinalMartin CsereklyeAdam Blazsovics</v>
      </c>
      <c r="Z488">
        <f t="shared" si="43"/>
        <v>1</v>
      </c>
      <c r="AA488">
        <f t="shared" si="44"/>
        <v>0</v>
      </c>
      <c r="AB488">
        <f t="shared" si="45"/>
        <v>0</v>
      </c>
      <c r="AC488">
        <f t="shared" si="46"/>
        <v>1</v>
      </c>
      <c r="AD488">
        <f t="shared" si="47"/>
        <v>0</v>
      </c>
    </row>
    <row r="489" spans="1:30" x14ac:dyDescent="0.35">
      <c r="A489" s="15">
        <v>44310</v>
      </c>
      <c r="B489" s="16" t="s">
        <v>18</v>
      </c>
      <c r="C489" s="16" t="s">
        <v>114</v>
      </c>
      <c r="D489" s="16" t="s">
        <v>5</v>
      </c>
      <c r="E489" s="16" t="s">
        <v>57</v>
      </c>
      <c r="F489" s="16" t="s">
        <v>4</v>
      </c>
      <c r="G489" s="16" t="s">
        <v>42</v>
      </c>
      <c r="H489" s="16">
        <v>3</v>
      </c>
      <c r="I489" s="16">
        <v>59</v>
      </c>
      <c r="J489" s="16" t="s">
        <v>70</v>
      </c>
      <c r="K489" s="16" t="s">
        <v>78</v>
      </c>
      <c r="L489" s="16" t="s">
        <v>12</v>
      </c>
      <c r="M489" s="16">
        <v>2</v>
      </c>
      <c r="N489" s="16" t="s">
        <v>12</v>
      </c>
      <c r="O489" s="17" t="s">
        <v>35</v>
      </c>
      <c r="U489" t="str">
        <f t="shared" si="42"/>
        <v>Budaors Challenger CupFinalMartin CsereklyeAdam Blazsovics</v>
      </c>
      <c r="Z489">
        <f t="shared" si="43"/>
        <v>1</v>
      </c>
      <c r="AA489">
        <f t="shared" si="44"/>
        <v>0</v>
      </c>
      <c r="AB489">
        <f t="shared" si="45"/>
        <v>0</v>
      </c>
      <c r="AC489">
        <f t="shared" si="46"/>
        <v>1</v>
      </c>
      <c r="AD489">
        <f t="shared" si="47"/>
        <v>0</v>
      </c>
    </row>
    <row r="490" spans="1:30" x14ac:dyDescent="0.35">
      <c r="A490" s="15">
        <v>44310</v>
      </c>
      <c r="B490" s="16" t="s">
        <v>18</v>
      </c>
      <c r="C490" s="16" t="s">
        <v>114</v>
      </c>
      <c r="D490" s="16" t="s">
        <v>5</v>
      </c>
      <c r="E490" s="16" t="s">
        <v>57</v>
      </c>
      <c r="F490" s="16" t="s">
        <v>4</v>
      </c>
      <c r="G490" s="16" t="s">
        <v>42</v>
      </c>
      <c r="H490" s="16">
        <v>3</v>
      </c>
      <c r="I490" s="16">
        <v>60</v>
      </c>
      <c r="J490" s="16" t="s">
        <v>70</v>
      </c>
      <c r="K490" s="16" t="s">
        <v>78</v>
      </c>
      <c r="L490" s="16" t="s">
        <v>12</v>
      </c>
      <c r="M490" s="16">
        <v>2</v>
      </c>
      <c r="N490" s="16" t="s">
        <v>12</v>
      </c>
      <c r="O490" s="17" t="s">
        <v>34</v>
      </c>
      <c r="U490" t="str">
        <f t="shared" si="42"/>
        <v>Budaors Challenger CupFinalMartin CsereklyeAdam Blazsovics</v>
      </c>
      <c r="Z490">
        <f t="shared" si="43"/>
        <v>1</v>
      </c>
      <c r="AA490">
        <f t="shared" si="44"/>
        <v>0</v>
      </c>
      <c r="AB490">
        <f t="shared" si="45"/>
        <v>0</v>
      </c>
      <c r="AC490">
        <f t="shared" si="46"/>
        <v>1</v>
      </c>
      <c r="AD490">
        <f t="shared" si="47"/>
        <v>0</v>
      </c>
    </row>
    <row r="491" spans="1:30" x14ac:dyDescent="0.35">
      <c r="A491" s="15">
        <v>44310</v>
      </c>
      <c r="B491" s="16" t="s">
        <v>18</v>
      </c>
      <c r="C491" s="16" t="s">
        <v>114</v>
      </c>
      <c r="D491" s="16" t="s">
        <v>5</v>
      </c>
      <c r="E491" s="16" t="s">
        <v>57</v>
      </c>
      <c r="F491" s="16" t="s">
        <v>4</v>
      </c>
      <c r="G491" s="16" t="s">
        <v>42</v>
      </c>
      <c r="H491" s="16">
        <v>3</v>
      </c>
      <c r="I491" s="16">
        <v>61</v>
      </c>
      <c r="J491" s="16" t="s">
        <v>70</v>
      </c>
      <c r="K491" s="16" t="s">
        <v>78</v>
      </c>
      <c r="L491" s="16" t="s">
        <v>11</v>
      </c>
      <c r="M491" s="16">
        <v>1</v>
      </c>
      <c r="N491" s="16" t="s">
        <v>11</v>
      </c>
      <c r="O491" s="17" t="s">
        <v>34</v>
      </c>
      <c r="U491" t="str">
        <f t="shared" si="42"/>
        <v>Budaors Challenger CupFinalMartin CsereklyeAdam Blazsovics</v>
      </c>
      <c r="Z491">
        <f t="shared" si="43"/>
        <v>1</v>
      </c>
      <c r="AA491">
        <f t="shared" si="44"/>
        <v>1</v>
      </c>
      <c r="AB491">
        <f t="shared" si="45"/>
        <v>0</v>
      </c>
      <c r="AC491">
        <f t="shared" si="46"/>
        <v>0</v>
      </c>
      <c r="AD491">
        <f t="shared" si="47"/>
        <v>0</v>
      </c>
    </row>
    <row r="492" spans="1:30" x14ac:dyDescent="0.35">
      <c r="A492" s="15">
        <v>44310</v>
      </c>
      <c r="B492" s="16" t="s">
        <v>18</v>
      </c>
      <c r="C492" s="16" t="s">
        <v>114</v>
      </c>
      <c r="D492" s="16" t="s">
        <v>5</v>
      </c>
      <c r="E492" s="16" t="s">
        <v>57</v>
      </c>
      <c r="F492" s="16" t="s">
        <v>4</v>
      </c>
      <c r="G492" s="16" t="s">
        <v>42</v>
      </c>
      <c r="H492" s="16">
        <v>3</v>
      </c>
      <c r="I492" s="16">
        <v>62</v>
      </c>
      <c r="J492" s="16" t="s">
        <v>70</v>
      </c>
      <c r="K492" s="16" t="s">
        <v>78</v>
      </c>
      <c r="L492" s="16" t="s">
        <v>11</v>
      </c>
      <c r="M492" s="16">
        <v>2</v>
      </c>
      <c r="N492" s="16" t="s">
        <v>40</v>
      </c>
      <c r="O492" s="17" t="s">
        <v>40</v>
      </c>
      <c r="U492" t="str">
        <f t="shared" si="42"/>
        <v>Budaors Challenger CupFinalMartin CsereklyeAdam Blazsovics</v>
      </c>
      <c r="Z492">
        <f t="shared" si="43"/>
        <v>0</v>
      </c>
      <c r="AA492">
        <f t="shared" si="44"/>
        <v>0</v>
      </c>
      <c r="AB492">
        <f t="shared" si="45"/>
        <v>0</v>
      </c>
      <c r="AC492">
        <f t="shared" si="46"/>
        <v>0</v>
      </c>
      <c r="AD492">
        <f t="shared" si="47"/>
        <v>0</v>
      </c>
    </row>
    <row r="493" spans="1:30" x14ac:dyDescent="0.35">
      <c r="A493" s="15">
        <v>44310</v>
      </c>
      <c r="B493" s="16" t="s">
        <v>18</v>
      </c>
      <c r="C493" s="16" t="s">
        <v>114</v>
      </c>
      <c r="D493" s="16" t="s">
        <v>5</v>
      </c>
      <c r="E493" s="16" t="s">
        <v>57</v>
      </c>
      <c r="F493" s="16" t="s">
        <v>4</v>
      </c>
      <c r="G493" s="16" t="s">
        <v>42</v>
      </c>
      <c r="H493" s="16">
        <v>3</v>
      </c>
      <c r="I493" s="16">
        <v>63</v>
      </c>
      <c r="J493" s="16" t="s">
        <v>70</v>
      </c>
      <c r="K493" s="16" t="s">
        <v>78</v>
      </c>
      <c r="L493" s="16" t="s">
        <v>11</v>
      </c>
      <c r="M493" s="16">
        <v>2</v>
      </c>
      <c r="N493" s="16" t="s">
        <v>40</v>
      </c>
      <c r="O493" s="17" t="s">
        <v>40</v>
      </c>
      <c r="U493" t="str">
        <f t="shared" si="42"/>
        <v>Budaors Challenger CupFinalMartin CsereklyeAdam Blazsovics</v>
      </c>
      <c r="Z493">
        <f t="shared" si="43"/>
        <v>0</v>
      </c>
      <c r="AA493">
        <f t="shared" si="44"/>
        <v>0</v>
      </c>
      <c r="AB493">
        <f t="shared" si="45"/>
        <v>0</v>
      </c>
      <c r="AC493">
        <f t="shared" si="46"/>
        <v>0</v>
      </c>
      <c r="AD493">
        <f t="shared" si="47"/>
        <v>0</v>
      </c>
    </row>
    <row r="494" spans="1:30" x14ac:dyDescent="0.35">
      <c r="A494" s="15">
        <v>44310</v>
      </c>
      <c r="B494" s="16" t="s">
        <v>18</v>
      </c>
      <c r="C494" s="16" t="s">
        <v>114</v>
      </c>
      <c r="D494" s="16" t="s">
        <v>5</v>
      </c>
      <c r="E494" s="16" t="s">
        <v>57</v>
      </c>
      <c r="F494" s="16" t="s">
        <v>4</v>
      </c>
      <c r="G494" s="16" t="s">
        <v>42</v>
      </c>
      <c r="H494" s="16">
        <v>3</v>
      </c>
      <c r="I494" s="16">
        <v>64</v>
      </c>
      <c r="J494" s="16" t="s">
        <v>70</v>
      </c>
      <c r="K494" s="16" t="s">
        <v>78</v>
      </c>
      <c r="L494" s="16" t="s">
        <v>11</v>
      </c>
      <c r="M494" s="16">
        <v>2</v>
      </c>
      <c r="N494" s="16" t="s">
        <v>11</v>
      </c>
      <c r="O494" s="17" t="s">
        <v>33</v>
      </c>
      <c r="U494" t="str">
        <f t="shared" si="42"/>
        <v>Budaors Challenger CupFinalMartin CsereklyeAdam Blazsovics</v>
      </c>
      <c r="Z494">
        <f t="shared" si="43"/>
        <v>1</v>
      </c>
      <c r="AA494">
        <f t="shared" si="44"/>
        <v>0</v>
      </c>
      <c r="AB494">
        <f t="shared" si="45"/>
        <v>0</v>
      </c>
      <c r="AC494">
        <f t="shared" si="46"/>
        <v>1</v>
      </c>
      <c r="AD494">
        <f t="shared" si="47"/>
        <v>0</v>
      </c>
    </row>
    <row r="495" spans="1:30" x14ac:dyDescent="0.35">
      <c r="A495" s="15">
        <v>44310</v>
      </c>
      <c r="B495" s="16" t="s">
        <v>18</v>
      </c>
      <c r="C495" s="16" t="s">
        <v>114</v>
      </c>
      <c r="D495" s="16" t="s">
        <v>5</v>
      </c>
      <c r="E495" s="16" t="s">
        <v>57</v>
      </c>
      <c r="F495" s="16" t="s">
        <v>4</v>
      </c>
      <c r="G495" s="16" t="s">
        <v>42</v>
      </c>
      <c r="H495" s="16">
        <v>3</v>
      </c>
      <c r="I495" s="16">
        <v>65</v>
      </c>
      <c r="J495" s="16" t="s">
        <v>70</v>
      </c>
      <c r="K495" s="16" t="s">
        <v>78</v>
      </c>
      <c r="L495" s="16" t="s">
        <v>11</v>
      </c>
      <c r="M495" s="16">
        <v>2</v>
      </c>
      <c r="N495" s="16" t="s">
        <v>12</v>
      </c>
      <c r="O495" s="17" t="s">
        <v>33</v>
      </c>
      <c r="U495" t="str">
        <f t="shared" si="42"/>
        <v>Budaors Challenger CupFinalMartin CsereklyeAdam Blazsovics</v>
      </c>
      <c r="Z495">
        <f t="shared" ref="Z495:Z558" si="48">IF(L495=N495,1,0)</f>
        <v>0</v>
      </c>
      <c r="AA495">
        <f t="shared" ref="AA495:AA558" si="49">IF(AND(M495=1,L495=N495),1,0)</f>
        <v>0</v>
      </c>
      <c r="AB495">
        <f t="shared" ref="AB495:AB558" si="50">IF(AND(M495=1,L495&lt;&gt;N495,N495&lt;&gt;"E"),1,0)</f>
        <v>0</v>
      </c>
      <c r="AC495">
        <f t="shared" ref="AC495:AC558" si="51">IF(AND(M495=2,L495=N495),1,0)</f>
        <v>0</v>
      </c>
      <c r="AD495">
        <f t="shared" ref="AD495:AD558" si="52">IF(AND(M495=2,L495&lt;&gt;N495,N495&lt;&gt;"E"),1,0)</f>
        <v>1</v>
      </c>
    </row>
    <row r="496" spans="1:30" x14ac:dyDescent="0.35">
      <c r="A496" s="15">
        <v>44310</v>
      </c>
      <c r="B496" s="16" t="s">
        <v>18</v>
      </c>
      <c r="C496" s="16" t="s">
        <v>114</v>
      </c>
      <c r="D496" s="16" t="s">
        <v>5</v>
      </c>
      <c r="E496" s="16" t="s">
        <v>57</v>
      </c>
      <c r="F496" s="16" t="s">
        <v>4</v>
      </c>
      <c r="G496" s="16" t="s">
        <v>42</v>
      </c>
      <c r="H496" s="16">
        <v>3</v>
      </c>
      <c r="I496" s="16">
        <v>66</v>
      </c>
      <c r="J496" s="16" t="s">
        <v>70</v>
      </c>
      <c r="K496" s="16" t="s">
        <v>78</v>
      </c>
      <c r="L496" s="16" t="s">
        <v>11</v>
      </c>
      <c r="M496" s="16">
        <v>2</v>
      </c>
      <c r="N496" s="16" t="s">
        <v>12</v>
      </c>
      <c r="O496" s="17" t="s">
        <v>34</v>
      </c>
      <c r="U496" t="str">
        <f t="shared" si="42"/>
        <v>Budaors Challenger CupFinalMartin CsereklyeAdam Blazsovics</v>
      </c>
      <c r="Z496">
        <f t="shared" si="48"/>
        <v>0</v>
      </c>
      <c r="AA496">
        <f t="shared" si="49"/>
        <v>0</v>
      </c>
      <c r="AB496">
        <f t="shared" si="50"/>
        <v>0</v>
      </c>
      <c r="AC496">
        <f t="shared" si="51"/>
        <v>0</v>
      </c>
      <c r="AD496">
        <f t="shared" si="52"/>
        <v>1</v>
      </c>
    </row>
    <row r="497" spans="1:30" x14ac:dyDescent="0.35">
      <c r="A497" s="15">
        <v>44296</v>
      </c>
      <c r="B497" s="16" t="s">
        <v>18</v>
      </c>
      <c r="C497" s="16" t="s">
        <v>25</v>
      </c>
      <c r="D497" s="16" t="s">
        <v>5</v>
      </c>
      <c r="E497" s="16" t="s">
        <v>57</v>
      </c>
      <c r="F497" s="16" t="s">
        <v>4</v>
      </c>
      <c r="G497" s="16" t="s">
        <v>54</v>
      </c>
      <c r="H497" s="16">
        <v>1</v>
      </c>
      <c r="I497" s="16">
        <v>1</v>
      </c>
      <c r="J497" s="16" t="s">
        <v>70</v>
      </c>
      <c r="K497" s="16" t="s">
        <v>80</v>
      </c>
      <c r="L497" s="16" t="s">
        <v>11</v>
      </c>
      <c r="M497" s="16">
        <v>2</v>
      </c>
      <c r="N497" s="16" t="s">
        <v>12</v>
      </c>
      <c r="O497" s="17" t="s">
        <v>33</v>
      </c>
      <c r="U497" t="str">
        <f t="shared" si="42"/>
        <v>Racalmas Challenger CupQuarter FinalMartin CsereklyeApor Gyorgydeak</v>
      </c>
      <c r="Z497">
        <f t="shared" si="48"/>
        <v>0</v>
      </c>
      <c r="AA497">
        <f t="shared" si="49"/>
        <v>0</v>
      </c>
      <c r="AB497">
        <f t="shared" si="50"/>
        <v>0</v>
      </c>
      <c r="AC497">
        <f t="shared" si="51"/>
        <v>0</v>
      </c>
      <c r="AD497">
        <f t="shared" si="52"/>
        <v>1</v>
      </c>
    </row>
    <row r="498" spans="1:30" x14ac:dyDescent="0.35">
      <c r="A498" s="15">
        <v>44296</v>
      </c>
      <c r="B498" s="16" t="s">
        <v>18</v>
      </c>
      <c r="C498" s="16" t="s">
        <v>25</v>
      </c>
      <c r="D498" s="16" t="s">
        <v>5</v>
      </c>
      <c r="E498" s="16" t="s">
        <v>57</v>
      </c>
      <c r="F498" s="16" t="s">
        <v>4</v>
      </c>
      <c r="G498" s="16" t="s">
        <v>54</v>
      </c>
      <c r="H498" s="16">
        <v>1</v>
      </c>
      <c r="I498" s="16">
        <v>2</v>
      </c>
      <c r="J498" s="16" t="s">
        <v>70</v>
      </c>
      <c r="K498" s="16" t="s">
        <v>80</v>
      </c>
      <c r="L498" s="16" t="s">
        <v>11</v>
      </c>
      <c r="M498" s="16">
        <v>1</v>
      </c>
      <c r="N498" s="16" t="s">
        <v>11</v>
      </c>
      <c r="O498" s="17" t="s">
        <v>33</v>
      </c>
      <c r="U498" t="str">
        <f t="shared" si="42"/>
        <v>Racalmas Challenger CupQuarter FinalMartin CsereklyeApor Gyorgydeak</v>
      </c>
      <c r="Z498">
        <f t="shared" si="48"/>
        <v>1</v>
      </c>
      <c r="AA498">
        <f t="shared" si="49"/>
        <v>1</v>
      </c>
      <c r="AB498">
        <f t="shared" si="50"/>
        <v>0</v>
      </c>
      <c r="AC498">
        <f t="shared" si="51"/>
        <v>0</v>
      </c>
      <c r="AD498">
        <f t="shared" si="52"/>
        <v>0</v>
      </c>
    </row>
    <row r="499" spans="1:30" x14ac:dyDescent="0.35">
      <c r="A499" s="15">
        <v>44296</v>
      </c>
      <c r="B499" s="16" t="s">
        <v>18</v>
      </c>
      <c r="C499" s="16" t="s">
        <v>25</v>
      </c>
      <c r="D499" s="16" t="s">
        <v>5</v>
      </c>
      <c r="E499" s="16" t="s">
        <v>57</v>
      </c>
      <c r="F499" s="16" t="s">
        <v>4</v>
      </c>
      <c r="G499" s="16" t="s">
        <v>54</v>
      </c>
      <c r="H499" s="16">
        <v>1</v>
      </c>
      <c r="I499" s="16">
        <v>3</v>
      </c>
      <c r="J499" s="16" t="s">
        <v>70</v>
      </c>
      <c r="K499" s="16" t="s">
        <v>80</v>
      </c>
      <c r="L499" s="16" t="s">
        <v>11</v>
      </c>
      <c r="M499" s="16">
        <v>1</v>
      </c>
      <c r="N499" s="16" t="s">
        <v>11</v>
      </c>
      <c r="O499" s="17" t="s">
        <v>35</v>
      </c>
      <c r="U499" t="str">
        <f t="shared" si="42"/>
        <v>Racalmas Challenger CupQuarter FinalMartin CsereklyeApor Gyorgydeak</v>
      </c>
      <c r="Z499">
        <f t="shared" si="48"/>
        <v>1</v>
      </c>
      <c r="AA499">
        <f t="shared" si="49"/>
        <v>1</v>
      </c>
      <c r="AB499">
        <f t="shared" si="50"/>
        <v>0</v>
      </c>
      <c r="AC499">
        <f t="shared" si="51"/>
        <v>0</v>
      </c>
      <c r="AD499">
        <f t="shared" si="52"/>
        <v>0</v>
      </c>
    </row>
    <row r="500" spans="1:30" x14ac:dyDescent="0.35">
      <c r="A500" s="15">
        <v>44296</v>
      </c>
      <c r="B500" s="16" t="s">
        <v>18</v>
      </c>
      <c r="C500" s="16" t="s">
        <v>25</v>
      </c>
      <c r="D500" s="16" t="s">
        <v>5</v>
      </c>
      <c r="E500" s="16" t="s">
        <v>57</v>
      </c>
      <c r="F500" s="16" t="s">
        <v>4</v>
      </c>
      <c r="G500" s="16" t="s">
        <v>54</v>
      </c>
      <c r="H500" s="16">
        <v>1</v>
      </c>
      <c r="I500" s="16">
        <v>4</v>
      </c>
      <c r="J500" s="16" t="s">
        <v>70</v>
      </c>
      <c r="K500" s="16" t="s">
        <v>80</v>
      </c>
      <c r="L500" s="16" t="s">
        <v>11</v>
      </c>
      <c r="M500" s="16">
        <v>1</v>
      </c>
      <c r="N500" s="16" t="s">
        <v>11</v>
      </c>
      <c r="O500" s="17" t="s">
        <v>35</v>
      </c>
      <c r="U500" t="str">
        <f t="shared" si="42"/>
        <v>Racalmas Challenger CupQuarter FinalMartin CsereklyeApor Gyorgydeak</v>
      </c>
      <c r="Z500">
        <f t="shared" si="48"/>
        <v>1</v>
      </c>
      <c r="AA500">
        <f t="shared" si="49"/>
        <v>1</v>
      </c>
      <c r="AB500">
        <f t="shared" si="50"/>
        <v>0</v>
      </c>
      <c r="AC500">
        <f t="shared" si="51"/>
        <v>0</v>
      </c>
      <c r="AD500">
        <f t="shared" si="52"/>
        <v>0</v>
      </c>
    </row>
    <row r="501" spans="1:30" x14ac:dyDescent="0.35">
      <c r="A501" s="15">
        <v>44296</v>
      </c>
      <c r="B501" s="16" t="s">
        <v>18</v>
      </c>
      <c r="C501" s="16" t="s">
        <v>25</v>
      </c>
      <c r="D501" s="16" t="s">
        <v>5</v>
      </c>
      <c r="E501" s="16" t="s">
        <v>57</v>
      </c>
      <c r="F501" s="16" t="s">
        <v>4</v>
      </c>
      <c r="G501" s="16" t="s">
        <v>54</v>
      </c>
      <c r="H501" s="16">
        <v>1</v>
      </c>
      <c r="I501" s="16">
        <v>5</v>
      </c>
      <c r="J501" s="16" t="s">
        <v>70</v>
      </c>
      <c r="K501" s="16" t="s">
        <v>80</v>
      </c>
      <c r="L501" s="16" t="s">
        <v>12</v>
      </c>
      <c r="M501" s="16">
        <v>2</v>
      </c>
      <c r="N501" s="16" t="s">
        <v>12</v>
      </c>
      <c r="O501" s="17" t="s">
        <v>33</v>
      </c>
      <c r="U501" t="str">
        <f t="shared" si="42"/>
        <v>Racalmas Challenger CupQuarter FinalMartin CsereklyeApor Gyorgydeak</v>
      </c>
      <c r="Z501">
        <f t="shared" si="48"/>
        <v>1</v>
      </c>
      <c r="AA501">
        <f t="shared" si="49"/>
        <v>0</v>
      </c>
      <c r="AB501">
        <f t="shared" si="50"/>
        <v>0</v>
      </c>
      <c r="AC501">
        <f t="shared" si="51"/>
        <v>1</v>
      </c>
      <c r="AD501">
        <f t="shared" si="52"/>
        <v>0</v>
      </c>
    </row>
    <row r="502" spans="1:30" x14ac:dyDescent="0.35">
      <c r="A502" s="15">
        <v>44296</v>
      </c>
      <c r="B502" s="16" t="s">
        <v>18</v>
      </c>
      <c r="C502" s="16" t="s">
        <v>25</v>
      </c>
      <c r="D502" s="16" t="s">
        <v>5</v>
      </c>
      <c r="E502" s="16" t="s">
        <v>57</v>
      </c>
      <c r="F502" s="16" t="s">
        <v>4</v>
      </c>
      <c r="G502" s="16" t="s">
        <v>54</v>
      </c>
      <c r="H502" s="16">
        <v>1</v>
      </c>
      <c r="I502" s="16">
        <v>6</v>
      </c>
      <c r="J502" s="16" t="s">
        <v>70</v>
      </c>
      <c r="K502" s="16" t="s">
        <v>80</v>
      </c>
      <c r="L502" s="16" t="s">
        <v>12</v>
      </c>
      <c r="M502" s="16" t="s">
        <v>39</v>
      </c>
      <c r="N502" s="16" t="s">
        <v>11</v>
      </c>
      <c r="O502" s="17" t="s">
        <v>33</v>
      </c>
      <c r="U502" t="str">
        <f t="shared" si="42"/>
        <v>Racalmas Challenger CupQuarter FinalMartin CsereklyeApor Gyorgydeak</v>
      </c>
      <c r="Z502">
        <f t="shared" si="48"/>
        <v>0</v>
      </c>
      <c r="AA502">
        <f t="shared" si="49"/>
        <v>0</v>
      </c>
      <c r="AB502">
        <f t="shared" si="50"/>
        <v>0</v>
      </c>
      <c r="AC502">
        <f t="shared" si="51"/>
        <v>0</v>
      </c>
      <c r="AD502">
        <f t="shared" si="52"/>
        <v>0</v>
      </c>
    </row>
    <row r="503" spans="1:30" x14ac:dyDescent="0.35">
      <c r="A503" s="15">
        <v>44296</v>
      </c>
      <c r="B503" s="16" t="s">
        <v>18</v>
      </c>
      <c r="C503" s="16" t="s">
        <v>25</v>
      </c>
      <c r="D503" s="16" t="s">
        <v>5</v>
      </c>
      <c r="E503" s="16" t="s">
        <v>57</v>
      </c>
      <c r="F503" s="16" t="s">
        <v>4</v>
      </c>
      <c r="G503" s="16" t="s">
        <v>54</v>
      </c>
      <c r="H503" s="16">
        <v>1</v>
      </c>
      <c r="I503" s="16">
        <v>7</v>
      </c>
      <c r="J503" s="16" t="s">
        <v>70</v>
      </c>
      <c r="K503" s="16" t="s">
        <v>80</v>
      </c>
      <c r="L503" s="16" t="s">
        <v>12</v>
      </c>
      <c r="M503" s="16" t="s">
        <v>39</v>
      </c>
      <c r="N503" s="16" t="s">
        <v>11</v>
      </c>
      <c r="O503" s="17" t="s">
        <v>33</v>
      </c>
      <c r="U503" t="str">
        <f t="shared" si="42"/>
        <v>Racalmas Challenger CupQuarter FinalMartin CsereklyeApor Gyorgydeak</v>
      </c>
      <c r="Z503">
        <f t="shared" si="48"/>
        <v>0</v>
      </c>
      <c r="AA503">
        <f t="shared" si="49"/>
        <v>0</v>
      </c>
      <c r="AB503">
        <f t="shared" si="50"/>
        <v>0</v>
      </c>
      <c r="AC503">
        <f t="shared" si="51"/>
        <v>0</v>
      </c>
      <c r="AD503">
        <f t="shared" si="52"/>
        <v>0</v>
      </c>
    </row>
    <row r="504" spans="1:30" x14ac:dyDescent="0.35">
      <c r="A504" s="15">
        <v>44296</v>
      </c>
      <c r="B504" s="16" t="s">
        <v>18</v>
      </c>
      <c r="C504" s="16" t="s">
        <v>25</v>
      </c>
      <c r="D504" s="16" t="s">
        <v>5</v>
      </c>
      <c r="E504" s="16" t="s">
        <v>57</v>
      </c>
      <c r="F504" s="16" t="s">
        <v>4</v>
      </c>
      <c r="G504" s="16" t="s">
        <v>54</v>
      </c>
      <c r="H504" s="16">
        <v>1</v>
      </c>
      <c r="I504" s="16">
        <v>8</v>
      </c>
      <c r="J504" s="16" t="s">
        <v>70</v>
      </c>
      <c r="K504" s="16" t="s">
        <v>80</v>
      </c>
      <c r="L504" s="16" t="s">
        <v>12</v>
      </c>
      <c r="M504" s="16">
        <v>2</v>
      </c>
      <c r="N504" s="16" t="s">
        <v>11</v>
      </c>
      <c r="O504" s="17" t="s">
        <v>35</v>
      </c>
      <c r="U504" t="str">
        <f t="shared" si="42"/>
        <v>Racalmas Challenger CupQuarter FinalMartin CsereklyeApor Gyorgydeak</v>
      </c>
      <c r="Z504">
        <f t="shared" si="48"/>
        <v>0</v>
      </c>
      <c r="AA504">
        <f t="shared" si="49"/>
        <v>0</v>
      </c>
      <c r="AB504">
        <f t="shared" si="50"/>
        <v>0</v>
      </c>
      <c r="AC504">
        <f t="shared" si="51"/>
        <v>0</v>
      </c>
      <c r="AD504">
        <f t="shared" si="52"/>
        <v>1</v>
      </c>
    </row>
    <row r="505" spans="1:30" x14ac:dyDescent="0.35">
      <c r="A505" s="15">
        <v>44296</v>
      </c>
      <c r="B505" s="16" t="s">
        <v>18</v>
      </c>
      <c r="C505" s="16" t="s">
        <v>25</v>
      </c>
      <c r="D505" s="16" t="s">
        <v>5</v>
      </c>
      <c r="E505" s="16" t="s">
        <v>57</v>
      </c>
      <c r="F505" s="16" t="s">
        <v>4</v>
      </c>
      <c r="G505" s="16" t="s">
        <v>54</v>
      </c>
      <c r="H505" s="16">
        <v>1</v>
      </c>
      <c r="I505" s="16">
        <v>9</v>
      </c>
      <c r="J505" s="16" t="s">
        <v>70</v>
      </c>
      <c r="K505" s="16" t="s">
        <v>80</v>
      </c>
      <c r="L505" s="16" t="s">
        <v>11</v>
      </c>
      <c r="M505" s="16">
        <v>2</v>
      </c>
      <c r="N505" s="16" t="s">
        <v>12</v>
      </c>
      <c r="O505" s="17" t="s">
        <v>35</v>
      </c>
      <c r="U505" t="str">
        <f t="shared" si="42"/>
        <v>Racalmas Challenger CupQuarter FinalMartin CsereklyeApor Gyorgydeak</v>
      </c>
      <c r="Z505">
        <f t="shared" si="48"/>
        <v>0</v>
      </c>
      <c r="AA505">
        <f t="shared" si="49"/>
        <v>0</v>
      </c>
      <c r="AB505">
        <f t="shared" si="50"/>
        <v>0</v>
      </c>
      <c r="AC505">
        <f t="shared" si="51"/>
        <v>0</v>
      </c>
      <c r="AD505">
        <f t="shared" si="52"/>
        <v>1</v>
      </c>
    </row>
    <row r="506" spans="1:30" x14ac:dyDescent="0.35">
      <c r="A506" s="15">
        <v>44296</v>
      </c>
      <c r="B506" s="16" t="s">
        <v>18</v>
      </c>
      <c r="C506" s="16" t="s">
        <v>25</v>
      </c>
      <c r="D506" s="16" t="s">
        <v>5</v>
      </c>
      <c r="E506" s="16" t="s">
        <v>57</v>
      </c>
      <c r="F506" s="16" t="s">
        <v>4</v>
      </c>
      <c r="G506" s="16" t="s">
        <v>54</v>
      </c>
      <c r="H506" s="16">
        <v>1</v>
      </c>
      <c r="I506" s="16">
        <v>10</v>
      </c>
      <c r="J506" s="16" t="s">
        <v>70</v>
      </c>
      <c r="K506" s="16" t="s">
        <v>80</v>
      </c>
      <c r="L506" s="16" t="s">
        <v>11</v>
      </c>
      <c r="M506" s="16">
        <v>1</v>
      </c>
      <c r="N506" s="16" t="s">
        <v>11</v>
      </c>
      <c r="O506" s="17" t="s">
        <v>33</v>
      </c>
      <c r="U506" t="str">
        <f t="shared" si="42"/>
        <v>Racalmas Challenger CupQuarter FinalMartin CsereklyeApor Gyorgydeak</v>
      </c>
      <c r="Z506">
        <f t="shared" si="48"/>
        <v>1</v>
      </c>
      <c r="AA506">
        <f t="shared" si="49"/>
        <v>1</v>
      </c>
      <c r="AB506">
        <f t="shared" si="50"/>
        <v>0</v>
      </c>
      <c r="AC506">
        <f t="shared" si="51"/>
        <v>0</v>
      </c>
      <c r="AD506">
        <f t="shared" si="52"/>
        <v>0</v>
      </c>
    </row>
    <row r="507" spans="1:30" x14ac:dyDescent="0.35">
      <c r="A507" s="15">
        <v>44296</v>
      </c>
      <c r="B507" s="16" t="s">
        <v>18</v>
      </c>
      <c r="C507" s="16" t="s">
        <v>25</v>
      </c>
      <c r="D507" s="16" t="s">
        <v>5</v>
      </c>
      <c r="E507" s="16" t="s">
        <v>57</v>
      </c>
      <c r="F507" s="16" t="s">
        <v>4</v>
      </c>
      <c r="G507" s="16" t="s">
        <v>54</v>
      </c>
      <c r="H507" s="16">
        <v>1</v>
      </c>
      <c r="I507" s="16">
        <v>11</v>
      </c>
      <c r="J507" s="16" t="s">
        <v>70</v>
      </c>
      <c r="K507" s="16" t="s">
        <v>80</v>
      </c>
      <c r="L507" s="16" t="s">
        <v>11</v>
      </c>
      <c r="M507" s="16">
        <v>1</v>
      </c>
      <c r="N507" s="16" t="s">
        <v>11</v>
      </c>
      <c r="O507" s="17" t="s">
        <v>33</v>
      </c>
      <c r="U507" t="str">
        <f t="shared" si="42"/>
        <v>Racalmas Challenger CupQuarter FinalMartin CsereklyeApor Gyorgydeak</v>
      </c>
      <c r="Z507">
        <f t="shared" si="48"/>
        <v>1</v>
      </c>
      <c r="AA507">
        <f t="shared" si="49"/>
        <v>1</v>
      </c>
      <c r="AB507">
        <f t="shared" si="50"/>
        <v>0</v>
      </c>
      <c r="AC507">
        <f t="shared" si="51"/>
        <v>0</v>
      </c>
      <c r="AD507">
        <f t="shared" si="52"/>
        <v>0</v>
      </c>
    </row>
    <row r="508" spans="1:30" x14ac:dyDescent="0.35">
      <c r="A508" s="15">
        <v>44296</v>
      </c>
      <c r="B508" s="16" t="s">
        <v>18</v>
      </c>
      <c r="C508" s="16" t="s">
        <v>25</v>
      </c>
      <c r="D508" s="16" t="s">
        <v>5</v>
      </c>
      <c r="E508" s="16" t="s">
        <v>57</v>
      </c>
      <c r="F508" s="16" t="s">
        <v>4</v>
      </c>
      <c r="G508" s="16" t="s">
        <v>54</v>
      </c>
      <c r="H508" s="16">
        <v>1</v>
      </c>
      <c r="I508" s="16">
        <v>12</v>
      </c>
      <c r="J508" s="16" t="s">
        <v>70</v>
      </c>
      <c r="K508" s="16" t="s">
        <v>80</v>
      </c>
      <c r="L508" s="16" t="s">
        <v>11</v>
      </c>
      <c r="M508" s="16">
        <v>2</v>
      </c>
      <c r="N508" s="16" t="s">
        <v>11</v>
      </c>
      <c r="O508" s="17" t="s">
        <v>33</v>
      </c>
      <c r="U508" t="str">
        <f t="shared" si="42"/>
        <v>Racalmas Challenger CupQuarter FinalMartin CsereklyeApor Gyorgydeak</v>
      </c>
      <c r="Z508">
        <f t="shared" si="48"/>
        <v>1</v>
      </c>
      <c r="AA508">
        <f t="shared" si="49"/>
        <v>0</v>
      </c>
      <c r="AB508">
        <f t="shared" si="50"/>
        <v>0</v>
      </c>
      <c r="AC508">
        <f t="shared" si="51"/>
        <v>1</v>
      </c>
      <c r="AD508">
        <f t="shared" si="52"/>
        <v>0</v>
      </c>
    </row>
    <row r="509" spans="1:30" x14ac:dyDescent="0.35">
      <c r="A509" s="15">
        <v>44296</v>
      </c>
      <c r="B509" s="16" t="s">
        <v>18</v>
      </c>
      <c r="C509" s="16" t="s">
        <v>25</v>
      </c>
      <c r="D509" s="16" t="s">
        <v>5</v>
      </c>
      <c r="E509" s="16" t="s">
        <v>57</v>
      </c>
      <c r="F509" s="16" t="s">
        <v>4</v>
      </c>
      <c r="G509" s="16" t="s">
        <v>54</v>
      </c>
      <c r="H509" s="16">
        <v>1</v>
      </c>
      <c r="I509" s="16">
        <v>13</v>
      </c>
      <c r="J509" s="16" t="s">
        <v>70</v>
      </c>
      <c r="K509" s="16" t="s">
        <v>80</v>
      </c>
      <c r="L509" s="16" t="s">
        <v>12</v>
      </c>
      <c r="M509" s="16">
        <v>2</v>
      </c>
      <c r="N509" s="16" t="s">
        <v>12</v>
      </c>
      <c r="O509" s="17" t="s">
        <v>33</v>
      </c>
      <c r="U509" t="str">
        <f t="shared" si="42"/>
        <v>Racalmas Challenger CupQuarter FinalMartin CsereklyeApor Gyorgydeak</v>
      </c>
      <c r="Z509">
        <f t="shared" si="48"/>
        <v>1</v>
      </c>
      <c r="AA509">
        <f t="shared" si="49"/>
        <v>0</v>
      </c>
      <c r="AB509">
        <f t="shared" si="50"/>
        <v>0</v>
      </c>
      <c r="AC509">
        <f t="shared" si="51"/>
        <v>1</v>
      </c>
      <c r="AD509">
        <f t="shared" si="52"/>
        <v>0</v>
      </c>
    </row>
    <row r="510" spans="1:30" x14ac:dyDescent="0.35">
      <c r="A510" s="15">
        <v>44296</v>
      </c>
      <c r="B510" s="16" t="s">
        <v>18</v>
      </c>
      <c r="C510" s="16" t="s">
        <v>25</v>
      </c>
      <c r="D510" s="16" t="s">
        <v>5</v>
      </c>
      <c r="E510" s="16" t="s">
        <v>57</v>
      </c>
      <c r="F510" s="16" t="s">
        <v>4</v>
      </c>
      <c r="G510" s="16" t="s">
        <v>54</v>
      </c>
      <c r="H510" s="16">
        <v>1</v>
      </c>
      <c r="I510" s="16">
        <v>14</v>
      </c>
      <c r="J510" s="16" t="s">
        <v>70</v>
      </c>
      <c r="K510" s="16" t="s">
        <v>80</v>
      </c>
      <c r="L510" s="16" t="s">
        <v>12</v>
      </c>
      <c r="M510" s="16">
        <v>1</v>
      </c>
      <c r="N510" s="16" t="s">
        <v>12</v>
      </c>
      <c r="O510" s="17" t="s">
        <v>33</v>
      </c>
      <c r="U510" t="str">
        <f t="shared" si="42"/>
        <v>Racalmas Challenger CupQuarter FinalMartin CsereklyeApor Gyorgydeak</v>
      </c>
      <c r="Z510">
        <f t="shared" si="48"/>
        <v>1</v>
      </c>
      <c r="AA510">
        <f t="shared" si="49"/>
        <v>1</v>
      </c>
      <c r="AB510">
        <f t="shared" si="50"/>
        <v>0</v>
      </c>
      <c r="AC510">
        <f t="shared" si="51"/>
        <v>0</v>
      </c>
      <c r="AD510">
        <f t="shared" si="52"/>
        <v>0</v>
      </c>
    </row>
    <row r="511" spans="1:30" x14ac:dyDescent="0.35">
      <c r="A511" s="15">
        <v>44296</v>
      </c>
      <c r="B511" s="16" t="s">
        <v>18</v>
      </c>
      <c r="C511" s="16" t="s">
        <v>25</v>
      </c>
      <c r="D511" s="16" t="s">
        <v>5</v>
      </c>
      <c r="E511" s="16" t="s">
        <v>57</v>
      </c>
      <c r="F511" s="16" t="s">
        <v>4</v>
      </c>
      <c r="G511" s="16" t="s">
        <v>54</v>
      </c>
      <c r="H511" s="16">
        <v>1</v>
      </c>
      <c r="I511" s="16">
        <v>15</v>
      </c>
      <c r="J511" s="16" t="s">
        <v>70</v>
      </c>
      <c r="K511" s="16" t="s">
        <v>80</v>
      </c>
      <c r="L511" s="16" t="s">
        <v>12</v>
      </c>
      <c r="M511" s="16">
        <v>1</v>
      </c>
      <c r="N511" s="16" t="s">
        <v>11</v>
      </c>
      <c r="O511" s="17" t="s">
        <v>35</v>
      </c>
      <c r="U511" t="str">
        <f t="shared" si="42"/>
        <v>Racalmas Challenger CupQuarter FinalMartin CsereklyeApor Gyorgydeak</v>
      </c>
      <c r="Z511">
        <f t="shared" si="48"/>
        <v>0</v>
      </c>
      <c r="AA511">
        <f t="shared" si="49"/>
        <v>0</v>
      </c>
      <c r="AB511">
        <f t="shared" si="50"/>
        <v>1</v>
      </c>
      <c r="AC511">
        <f t="shared" si="51"/>
        <v>0</v>
      </c>
      <c r="AD511">
        <f t="shared" si="52"/>
        <v>0</v>
      </c>
    </row>
    <row r="512" spans="1:30" x14ac:dyDescent="0.35">
      <c r="A512" s="15">
        <v>44296</v>
      </c>
      <c r="B512" s="16" t="s">
        <v>18</v>
      </c>
      <c r="C512" s="16" t="s">
        <v>25</v>
      </c>
      <c r="D512" s="16" t="s">
        <v>5</v>
      </c>
      <c r="E512" s="16" t="s">
        <v>57</v>
      </c>
      <c r="F512" s="16" t="s">
        <v>4</v>
      </c>
      <c r="G512" s="16" t="s">
        <v>54</v>
      </c>
      <c r="H512" s="16">
        <v>1</v>
      </c>
      <c r="I512" s="16">
        <v>16</v>
      </c>
      <c r="J512" s="16" t="s">
        <v>70</v>
      </c>
      <c r="K512" s="16" t="s">
        <v>80</v>
      </c>
      <c r="L512" s="16" t="s">
        <v>12</v>
      </c>
      <c r="M512" s="16">
        <v>1</v>
      </c>
      <c r="N512" s="16" t="s">
        <v>12</v>
      </c>
      <c r="O512" s="17" t="s">
        <v>33</v>
      </c>
      <c r="U512" t="str">
        <f t="shared" si="42"/>
        <v>Racalmas Challenger CupQuarter FinalMartin CsereklyeApor Gyorgydeak</v>
      </c>
      <c r="Z512">
        <f t="shared" si="48"/>
        <v>1</v>
      </c>
      <c r="AA512">
        <f t="shared" si="49"/>
        <v>1</v>
      </c>
      <c r="AB512">
        <f t="shared" si="50"/>
        <v>0</v>
      </c>
      <c r="AC512">
        <f t="shared" si="51"/>
        <v>0</v>
      </c>
      <c r="AD512">
        <f t="shared" si="52"/>
        <v>0</v>
      </c>
    </row>
    <row r="513" spans="1:30" x14ac:dyDescent="0.35">
      <c r="A513" s="15">
        <v>44296</v>
      </c>
      <c r="B513" s="16" t="s">
        <v>18</v>
      </c>
      <c r="C513" s="16" t="s">
        <v>25</v>
      </c>
      <c r="D513" s="16" t="s">
        <v>5</v>
      </c>
      <c r="E513" s="16" t="s">
        <v>57</v>
      </c>
      <c r="F513" s="16" t="s">
        <v>4</v>
      </c>
      <c r="G513" s="16" t="s">
        <v>54</v>
      </c>
      <c r="H513" s="16">
        <v>1</v>
      </c>
      <c r="I513" s="16">
        <v>17</v>
      </c>
      <c r="J513" s="16" t="s">
        <v>70</v>
      </c>
      <c r="K513" s="16" t="s">
        <v>80</v>
      </c>
      <c r="L513" s="16" t="s">
        <v>11</v>
      </c>
      <c r="M513" s="16">
        <v>1</v>
      </c>
      <c r="N513" s="16" t="s">
        <v>12</v>
      </c>
      <c r="O513" s="17" t="s">
        <v>35</v>
      </c>
      <c r="U513" t="str">
        <f t="shared" si="42"/>
        <v>Racalmas Challenger CupQuarter FinalMartin CsereklyeApor Gyorgydeak</v>
      </c>
      <c r="Z513">
        <f t="shared" si="48"/>
        <v>0</v>
      </c>
      <c r="AA513">
        <f t="shared" si="49"/>
        <v>0</v>
      </c>
      <c r="AB513">
        <f t="shared" si="50"/>
        <v>1</v>
      </c>
      <c r="AC513">
        <f t="shared" si="51"/>
        <v>0</v>
      </c>
      <c r="AD513">
        <f t="shared" si="52"/>
        <v>0</v>
      </c>
    </row>
    <row r="514" spans="1:30" x14ac:dyDescent="0.35">
      <c r="A514" s="15">
        <v>44296</v>
      </c>
      <c r="B514" s="16" t="s">
        <v>18</v>
      </c>
      <c r="C514" s="16" t="s">
        <v>25</v>
      </c>
      <c r="D514" s="16" t="s">
        <v>5</v>
      </c>
      <c r="E514" s="16" t="s">
        <v>57</v>
      </c>
      <c r="F514" s="16" t="s">
        <v>4</v>
      </c>
      <c r="G514" s="16" t="s">
        <v>54</v>
      </c>
      <c r="H514" s="16">
        <v>1</v>
      </c>
      <c r="I514" s="16">
        <v>18</v>
      </c>
      <c r="J514" s="16" t="s">
        <v>70</v>
      </c>
      <c r="K514" s="16" t="s">
        <v>80</v>
      </c>
      <c r="L514" s="16" t="s">
        <v>11</v>
      </c>
      <c r="M514" s="16">
        <v>1</v>
      </c>
      <c r="N514" s="16" t="s">
        <v>11</v>
      </c>
      <c r="O514" s="17" t="s">
        <v>33</v>
      </c>
      <c r="U514" t="str">
        <f t="shared" si="42"/>
        <v>Racalmas Challenger CupQuarter FinalMartin CsereklyeApor Gyorgydeak</v>
      </c>
      <c r="Z514">
        <f t="shared" si="48"/>
        <v>1</v>
      </c>
      <c r="AA514">
        <f t="shared" si="49"/>
        <v>1</v>
      </c>
      <c r="AB514">
        <f t="shared" si="50"/>
        <v>0</v>
      </c>
      <c r="AC514">
        <f t="shared" si="51"/>
        <v>0</v>
      </c>
      <c r="AD514">
        <f t="shared" si="52"/>
        <v>0</v>
      </c>
    </row>
    <row r="515" spans="1:30" x14ac:dyDescent="0.35">
      <c r="A515" s="15">
        <v>44296</v>
      </c>
      <c r="B515" s="16" t="s">
        <v>18</v>
      </c>
      <c r="C515" s="16" t="s">
        <v>25</v>
      </c>
      <c r="D515" s="16" t="s">
        <v>5</v>
      </c>
      <c r="E515" s="16" t="s">
        <v>57</v>
      </c>
      <c r="F515" s="16" t="s">
        <v>4</v>
      </c>
      <c r="G515" s="16" t="s">
        <v>54</v>
      </c>
      <c r="H515" s="16">
        <v>1</v>
      </c>
      <c r="I515" s="16">
        <v>19</v>
      </c>
      <c r="J515" s="16" t="s">
        <v>70</v>
      </c>
      <c r="K515" s="16" t="s">
        <v>80</v>
      </c>
      <c r="L515" s="16" t="s">
        <v>11</v>
      </c>
      <c r="M515" s="16">
        <v>1</v>
      </c>
      <c r="N515" s="16" t="s">
        <v>12</v>
      </c>
      <c r="O515" s="17" t="s">
        <v>35</v>
      </c>
      <c r="U515" t="str">
        <f t="shared" ref="U515:U578" si="53">CONCATENATE(C515,G515,J515,K515)</f>
        <v>Racalmas Challenger CupQuarter FinalMartin CsereklyeApor Gyorgydeak</v>
      </c>
      <c r="Z515">
        <f t="shared" si="48"/>
        <v>0</v>
      </c>
      <c r="AA515">
        <f t="shared" si="49"/>
        <v>0</v>
      </c>
      <c r="AB515">
        <f t="shared" si="50"/>
        <v>1</v>
      </c>
      <c r="AC515">
        <f t="shared" si="51"/>
        <v>0</v>
      </c>
      <c r="AD515">
        <f t="shared" si="52"/>
        <v>0</v>
      </c>
    </row>
    <row r="516" spans="1:30" x14ac:dyDescent="0.35">
      <c r="A516" s="15">
        <v>44296</v>
      </c>
      <c r="B516" s="16" t="s">
        <v>18</v>
      </c>
      <c r="C516" s="16" t="s">
        <v>25</v>
      </c>
      <c r="D516" s="16" t="s">
        <v>5</v>
      </c>
      <c r="E516" s="16" t="s">
        <v>57</v>
      </c>
      <c r="F516" s="16" t="s">
        <v>4</v>
      </c>
      <c r="G516" s="16" t="s">
        <v>54</v>
      </c>
      <c r="H516" s="16">
        <v>1</v>
      </c>
      <c r="I516" s="16">
        <v>20</v>
      </c>
      <c r="J516" s="16" t="s">
        <v>70</v>
      </c>
      <c r="K516" s="16" t="s">
        <v>80</v>
      </c>
      <c r="L516" s="16" t="s">
        <v>11</v>
      </c>
      <c r="M516" s="16">
        <v>1</v>
      </c>
      <c r="N516" s="16" t="s">
        <v>11</v>
      </c>
      <c r="O516" s="17" t="s">
        <v>33</v>
      </c>
      <c r="U516" t="str">
        <f t="shared" si="53"/>
        <v>Racalmas Challenger CupQuarter FinalMartin CsereklyeApor Gyorgydeak</v>
      </c>
      <c r="Z516">
        <f t="shared" si="48"/>
        <v>1</v>
      </c>
      <c r="AA516">
        <f t="shared" si="49"/>
        <v>1</v>
      </c>
      <c r="AB516">
        <f t="shared" si="50"/>
        <v>0</v>
      </c>
      <c r="AC516">
        <f t="shared" si="51"/>
        <v>0</v>
      </c>
      <c r="AD516">
        <f t="shared" si="52"/>
        <v>0</v>
      </c>
    </row>
    <row r="517" spans="1:30" x14ac:dyDescent="0.35">
      <c r="A517" s="15">
        <v>44296</v>
      </c>
      <c r="B517" s="16" t="s">
        <v>18</v>
      </c>
      <c r="C517" s="16" t="s">
        <v>25</v>
      </c>
      <c r="D517" s="16" t="s">
        <v>5</v>
      </c>
      <c r="E517" s="16" t="s">
        <v>57</v>
      </c>
      <c r="F517" s="16" t="s">
        <v>4</v>
      </c>
      <c r="G517" s="16" t="s">
        <v>54</v>
      </c>
      <c r="H517" s="16">
        <v>2</v>
      </c>
      <c r="I517" s="16">
        <v>1</v>
      </c>
      <c r="J517" s="16" t="s">
        <v>70</v>
      </c>
      <c r="K517" s="16" t="s">
        <v>80</v>
      </c>
      <c r="L517" s="16" t="s">
        <v>12</v>
      </c>
      <c r="M517" s="16">
        <v>2</v>
      </c>
      <c r="N517" s="16" t="s">
        <v>11</v>
      </c>
      <c r="O517" s="17" t="s">
        <v>35</v>
      </c>
      <c r="U517" t="str">
        <f t="shared" si="53"/>
        <v>Racalmas Challenger CupQuarter FinalMartin CsereklyeApor Gyorgydeak</v>
      </c>
      <c r="Z517">
        <f t="shared" si="48"/>
        <v>0</v>
      </c>
      <c r="AA517">
        <f t="shared" si="49"/>
        <v>0</v>
      </c>
      <c r="AB517">
        <f t="shared" si="50"/>
        <v>0</v>
      </c>
      <c r="AC517">
        <f t="shared" si="51"/>
        <v>0</v>
      </c>
      <c r="AD517">
        <f t="shared" si="52"/>
        <v>1</v>
      </c>
    </row>
    <row r="518" spans="1:30" x14ac:dyDescent="0.35">
      <c r="A518" s="15">
        <v>44296</v>
      </c>
      <c r="B518" s="16" t="s">
        <v>18</v>
      </c>
      <c r="C518" s="16" t="s">
        <v>25</v>
      </c>
      <c r="D518" s="16" t="s">
        <v>5</v>
      </c>
      <c r="E518" s="16" t="s">
        <v>57</v>
      </c>
      <c r="F518" s="16" t="s">
        <v>4</v>
      </c>
      <c r="G518" s="16" t="s">
        <v>54</v>
      </c>
      <c r="H518" s="16">
        <v>2</v>
      </c>
      <c r="I518" s="16">
        <v>2</v>
      </c>
      <c r="J518" s="16" t="s">
        <v>70</v>
      </c>
      <c r="K518" s="16" t="s">
        <v>80</v>
      </c>
      <c r="L518" s="16" t="s">
        <v>12</v>
      </c>
      <c r="M518" s="16">
        <v>1</v>
      </c>
      <c r="N518" s="16" t="s">
        <v>12</v>
      </c>
      <c r="O518" s="17" t="s">
        <v>35</v>
      </c>
      <c r="U518" t="str">
        <f t="shared" si="53"/>
        <v>Racalmas Challenger CupQuarter FinalMartin CsereklyeApor Gyorgydeak</v>
      </c>
      <c r="Z518">
        <f t="shared" si="48"/>
        <v>1</v>
      </c>
      <c r="AA518">
        <f>IF(AND(M518=1,L518=N518),1,0)</f>
        <v>1</v>
      </c>
      <c r="AB518">
        <f t="shared" si="50"/>
        <v>0</v>
      </c>
      <c r="AC518">
        <f t="shared" si="51"/>
        <v>0</v>
      </c>
      <c r="AD518">
        <f t="shared" si="52"/>
        <v>0</v>
      </c>
    </row>
    <row r="519" spans="1:30" x14ac:dyDescent="0.35">
      <c r="A519" s="15">
        <v>44296</v>
      </c>
      <c r="B519" s="16" t="s">
        <v>18</v>
      </c>
      <c r="C519" s="16" t="s">
        <v>25</v>
      </c>
      <c r="D519" s="16" t="s">
        <v>5</v>
      </c>
      <c r="E519" s="16" t="s">
        <v>57</v>
      </c>
      <c r="F519" s="16" t="s">
        <v>4</v>
      </c>
      <c r="G519" s="16" t="s">
        <v>54</v>
      </c>
      <c r="H519" s="16">
        <v>2</v>
      </c>
      <c r="I519" s="16">
        <v>3</v>
      </c>
      <c r="J519" s="16" t="s">
        <v>70</v>
      </c>
      <c r="K519" s="16" t="s">
        <v>80</v>
      </c>
      <c r="L519" s="16" t="s">
        <v>12</v>
      </c>
      <c r="M519" s="16">
        <v>2</v>
      </c>
      <c r="N519" s="16" t="s">
        <v>12</v>
      </c>
      <c r="O519" s="17" t="s">
        <v>33</v>
      </c>
      <c r="U519" t="str">
        <f t="shared" si="53"/>
        <v>Racalmas Challenger CupQuarter FinalMartin CsereklyeApor Gyorgydeak</v>
      </c>
      <c r="Z519">
        <f t="shared" si="48"/>
        <v>1</v>
      </c>
      <c r="AA519">
        <f t="shared" si="49"/>
        <v>0</v>
      </c>
      <c r="AB519">
        <f t="shared" si="50"/>
        <v>0</v>
      </c>
      <c r="AC519">
        <f t="shared" si="51"/>
        <v>1</v>
      </c>
      <c r="AD519">
        <f t="shared" si="52"/>
        <v>0</v>
      </c>
    </row>
    <row r="520" spans="1:30" x14ac:dyDescent="0.35">
      <c r="A520" s="15">
        <v>44296</v>
      </c>
      <c r="B520" s="16" t="s">
        <v>18</v>
      </c>
      <c r="C520" s="16" t="s">
        <v>25</v>
      </c>
      <c r="D520" s="16" t="s">
        <v>5</v>
      </c>
      <c r="E520" s="16" t="s">
        <v>57</v>
      </c>
      <c r="F520" s="16" t="s">
        <v>4</v>
      </c>
      <c r="G520" s="16" t="s">
        <v>54</v>
      </c>
      <c r="H520" s="16">
        <v>2</v>
      </c>
      <c r="I520" s="16">
        <v>4</v>
      </c>
      <c r="J520" s="16" t="s">
        <v>70</v>
      </c>
      <c r="K520" s="16" t="s">
        <v>80</v>
      </c>
      <c r="L520" s="16" t="s">
        <v>12</v>
      </c>
      <c r="M520" s="16">
        <v>1</v>
      </c>
      <c r="N520" s="16" t="s">
        <v>40</v>
      </c>
      <c r="O520" s="17" t="s">
        <v>40</v>
      </c>
      <c r="U520" t="str">
        <f t="shared" si="53"/>
        <v>Racalmas Challenger CupQuarter FinalMartin CsereklyeApor Gyorgydeak</v>
      </c>
      <c r="Z520">
        <f t="shared" si="48"/>
        <v>0</v>
      </c>
      <c r="AA520">
        <f t="shared" si="49"/>
        <v>0</v>
      </c>
      <c r="AB520">
        <f t="shared" si="50"/>
        <v>0</v>
      </c>
      <c r="AC520">
        <f t="shared" si="51"/>
        <v>0</v>
      </c>
      <c r="AD520">
        <f t="shared" si="52"/>
        <v>0</v>
      </c>
    </row>
    <row r="521" spans="1:30" x14ac:dyDescent="0.35">
      <c r="A521" s="15">
        <v>44296</v>
      </c>
      <c r="B521" s="16" t="s">
        <v>18</v>
      </c>
      <c r="C521" s="16" t="s">
        <v>25</v>
      </c>
      <c r="D521" s="16" t="s">
        <v>5</v>
      </c>
      <c r="E521" s="16" t="s">
        <v>57</v>
      </c>
      <c r="F521" s="16" t="s">
        <v>4</v>
      </c>
      <c r="G521" s="16" t="s">
        <v>54</v>
      </c>
      <c r="H521" s="16">
        <v>2</v>
      </c>
      <c r="I521" s="16">
        <v>5</v>
      </c>
      <c r="J521" s="16" t="s">
        <v>70</v>
      </c>
      <c r="K521" s="16" t="s">
        <v>80</v>
      </c>
      <c r="L521" s="16" t="s">
        <v>12</v>
      </c>
      <c r="M521" s="16">
        <v>2</v>
      </c>
      <c r="N521" s="16" t="s">
        <v>11</v>
      </c>
      <c r="O521" s="17" t="s">
        <v>35</v>
      </c>
      <c r="U521" t="str">
        <f t="shared" si="53"/>
        <v>Racalmas Challenger CupQuarter FinalMartin CsereklyeApor Gyorgydeak</v>
      </c>
      <c r="Z521">
        <f t="shared" si="48"/>
        <v>0</v>
      </c>
      <c r="AA521">
        <f t="shared" si="49"/>
        <v>0</v>
      </c>
      <c r="AB521">
        <f t="shared" si="50"/>
        <v>0</v>
      </c>
      <c r="AC521">
        <f t="shared" si="51"/>
        <v>0</v>
      </c>
      <c r="AD521">
        <f t="shared" si="52"/>
        <v>1</v>
      </c>
    </row>
    <row r="522" spans="1:30" x14ac:dyDescent="0.35">
      <c r="A522" s="15">
        <v>44296</v>
      </c>
      <c r="B522" s="16" t="s">
        <v>18</v>
      </c>
      <c r="C522" s="16" t="s">
        <v>25</v>
      </c>
      <c r="D522" s="16" t="s">
        <v>5</v>
      </c>
      <c r="E522" s="16" t="s">
        <v>57</v>
      </c>
      <c r="F522" s="16" t="s">
        <v>4</v>
      </c>
      <c r="G522" s="16" t="s">
        <v>54</v>
      </c>
      <c r="H522" s="16">
        <v>2</v>
      </c>
      <c r="I522" s="16">
        <v>6</v>
      </c>
      <c r="J522" s="16" t="s">
        <v>70</v>
      </c>
      <c r="K522" s="16" t="s">
        <v>80</v>
      </c>
      <c r="L522" s="16" t="s">
        <v>11</v>
      </c>
      <c r="M522" s="16">
        <v>2</v>
      </c>
      <c r="N522" s="16" t="s">
        <v>40</v>
      </c>
      <c r="O522" s="17" t="s">
        <v>40</v>
      </c>
      <c r="U522" t="str">
        <f t="shared" si="53"/>
        <v>Racalmas Challenger CupQuarter FinalMartin CsereklyeApor Gyorgydeak</v>
      </c>
      <c r="Z522">
        <f t="shared" si="48"/>
        <v>0</v>
      </c>
      <c r="AA522">
        <f>IF(AND(M522=1,L522=N522),1,0)</f>
        <v>0</v>
      </c>
      <c r="AB522">
        <f t="shared" si="50"/>
        <v>0</v>
      </c>
      <c r="AC522">
        <f t="shared" si="51"/>
        <v>0</v>
      </c>
      <c r="AD522">
        <f t="shared" si="52"/>
        <v>0</v>
      </c>
    </row>
    <row r="523" spans="1:30" x14ac:dyDescent="0.35">
      <c r="A523" s="15">
        <v>44296</v>
      </c>
      <c r="B523" s="16" t="s">
        <v>18</v>
      </c>
      <c r="C523" s="16" t="s">
        <v>25</v>
      </c>
      <c r="D523" s="16" t="s">
        <v>5</v>
      </c>
      <c r="E523" s="16" t="s">
        <v>57</v>
      </c>
      <c r="F523" s="16" t="s">
        <v>4</v>
      </c>
      <c r="G523" s="16" t="s">
        <v>54</v>
      </c>
      <c r="H523" s="16">
        <v>2</v>
      </c>
      <c r="I523" s="16">
        <v>7</v>
      </c>
      <c r="J523" s="16" t="s">
        <v>70</v>
      </c>
      <c r="K523" s="16" t="s">
        <v>80</v>
      </c>
      <c r="L523" s="16" t="s">
        <v>11</v>
      </c>
      <c r="M523" s="16" t="s">
        <v>39</v>
      </c>
      <c r="N523" s="16" t="s">
        <v>12</v>
      </c>
      <c r="O523" s="17" t="s">
        <v>33</v>
      </c>
      <c r="U523" t="str">
        <f t="shared" si="53"/>
        <v>Racalmas Challenger CupQuarter FinalMartin CsereklyeApor Gyorgydeak</v>
      </c>
      <c r="Z523">
        <f t="shared" si="48"/>
        <v>0</v>
      </c>
      <c r="AA523">
        <f t="shared" si="49"/>
        <v>0</v>
      </c>
      <c r="AB523">
        <f t="shared" si="50"/>
        <v>0</v>
      </c>
      <c r="AC523">
        <f t="shared" si="51"/>
        <v>0</v>
      </c>
      <c r="AD523">
        <f t="shared" si="52"/>
        <v>0</v>
      </c>
    </row>
    <row r="524" spans="1:30" x14ac:dyDescent="0.35">
      <c r="A524" s="15">
        <v>44296</v>
      </c>
      <c r="B524" s="16" t="s">
        <v>18</v>
      </c>
      <c r="C524" s="16" t="s">
        <v>25</v>
      </c>
      <c r="D524" s="16" t="s">
        <v>5</v>
      </c>
      <c r="E524" s="16" t="s">
        <v>57</v>
      </c>
      <c r="F524" s="16" t="s">
        <v>4</v>
      </c>
      <c r="G524" s="16" t="s">
        <v>54</v>
      </c>
      <c r="H524" s="16">
        <v>2</v>
      </c>
      <c r="I524" s="16">
        <v>8</v>
      </c>
      <c r="J524" s="16" t="s">
        <v>70</v>
      </c>
      <c r="K524" s="16" t="s">
        <v>80</v>
      </c>
      <c r="L524" s="16" t="s">
        <v>11</v>
      </c>
      <c r="M524" s="16">
        <v>2</v>
      </c>
      <c r="N524" s="16" t="s">
        <v>12</v>
      </c>
      <c r="O524" s="17" t="s">
        <v>35</v>
      </c>
      <c r="U524" t="str">
        <f t="shared" si="53"/>
        <v>Racalmas Challenger CupQuarter FinalMartin CsereklyeApor Gyorgydeak</v>
      </c>
      <c r="Z524">
        <f t="shared" si="48"/>
        <v>0</v>
      </c>
      <c r="AA524">
        <f t="shared" si="49"/>
        <v>0</v>
      </c>
      <c r="AB524">
        <f t="shared" si="50"/>
        <v>0</v>
      </c>
      <c r="AC524">
        <f t="shared" si="51"/>
        <v>0</v>
      </c>
      <c r="AD524">
        <f t="shared" si="52"/>
        <v>1</v>
      </c>
    </row>
    <row r="525" spans="1:30" x14ac:dyDescent="0.35">
      <c r="A525" s="15">
        <v>44296</v>
      </c>
      <c r="B525" s="16" t="s">
        <v>18</v>
      </c>
      <c r="C525" s="16" t="s">
        <v>25</v>
      </c>
      <c r="D525" s="16" t="s">
        <v>5</v>
      </c>
      <c r="E525" s="16" t="s">
        <v>57</v>
      </c>
      <c r="F525" s="16" t="s">
        <v>4</v>
      </c>
      <c r="G525" s="16" t="s">
        <v>54</v>
      </c>
      <c r="H525" s="16">
        <v>2</v>
      </c>
      <c r="I525" s="16">
        <v>9</v>
      </c>
      <c r="J525" s="16" t="s">
        <v>70</v>
      </c>
      <c r="K525" s="16" t="s">
        <v>80</v>
      </c>
      <c r="L525" s="16" t="s">
        <v>11</v>
      </c>
      <c r="M525" s="16">
        <v>1</v>
      </c>
      <c r="N525" s="16" t="s">
        <v>11</v>
      </c>
      <c r="O525" s="17" t="s">
        <v>35</v>
      </c>
      <c r="U525" t="str">
        <f t="shared" si="53"/>
        <v>Racalmas Challenger CupQuarter FinalMartin CsereklyeApor Gyorgydeak</v>
      </c>
      <c r="Z525">
        <f t="shared" si="48"/>
        <v>1</v>
      </c>
      <c r="AA525">
        <f t="shared" si="49"/>
        <v>1</v>
      </c>
      <c r="AB525">
        <f t="shared" si="50"/>
        <v>0</v>
      </c>
      <c r="AC525">
        <f t="shared" si="51"/>
        <v>0</v>
      </c>
      <c r="AD525">
        <f t="shared" si="52"/>
        <v>0</v>
      </c>
    </row>
    <row r="526" spans="1:30" x14ac:dyDescent="0.35">
      <c r="A526" s="15">
        <v>44296</v>
      </c>
      <c r="B526" s="16" t="s">
        <v>18</v>
      </c>
      <c r="C526" s="16" t="s">
        <v>25</v>
      </c>
      <c r="D526" s="16" t="s">
        <v>5</v>
      </c>
      <c r="E526" s="16" t="s">
        <v>57</v>
      </c>
      <c r="F526" s="16" t="s">
        <v>4</v>
      </c>
      <c r="G526" s="16" t="s">
        <v>54</v>
      </c>
      <c r="H526" s="16">
        <v>2</v>
      </c>
      <c r="I526" s="16">
        <v>10</v>
      </c>
      <c r="J526" s="16" t="s">
        <v>70</v>
      </c>
      <c r="K526" s="16" t="s">
        <v>80</v>
      </c>
      <c r="L526" s="16" t="s">
        <v>11</v>
      </c>
      <c r="M526" s="16">
        <v>1</v>
      </c>
      <c r="N526" s="16" t="s">
        <v>11</v>
      </c>
      <c r="O526" s="17" t="s">
        <v>35</v>
      </c>
      <c r="U526" t="str">
        <f t="shared" si="53"/>
        <v>Racalmas Challenger CupQuarter FinalMartin CsereklyeApor Gyorgydeak</v>
      </c>
      <c r="Z526">
        <f t="shared" si="48"/>
        <v>1</v>
      </c>
      <c r="AA526">
        <f t="shared" si="49"/>
        <v>1</v>
      </c>
      <c r="AB526">
        <f t="shared" si="50"/>
        <v>0</v>
      </c>
      <c r="AC526">
        <f t="shared" si="51"/>
        <v>0</v>
      </c>
      <c r="AD526">
        <f t="shared" si="52"/>
        <v>0</v>
      </c>
    </row>
    <row r="527" spans="1:30" x14ac:dyDescent="0.35">
      <c r="A527" s="15">
        <v>44296</v>
      </c>
      <c r="B527" s="16" t="s">
        <v>18</v>
      </c>
      <c r="C527" s="16" t="s">
        <v>25</v>
      </c>
      <c r="D527" s="16" t="s">
        <v>5</v>
      </c>
      <c r="E527" s="16" t="s">
        <v>57</v>
      </c>
      <c r="F527" s="16" t="s">
        <v>4</v>
      </c>
      <c r="G527" s="16" t="s">
        <v>54</v>
      </c>
      <c r="H527" s="16">
        <v>2</v>
      </c>
      <c r="I527" s="16">
        <v>11</v>
      </c>
      <c r="J527" s="16" t="s">
        <v>70</v>
      </c>
      <c r="K527" s="16" t="s">
        <v>80</v>
      </c>
      <c r="L527" s="16" t="s">
        <v>12</v>
      </c>
      <c r="M527" s="16" t="s">
        <v>39</v>
      </c>
      <c r="N527" s="16" t="s">
        <v>11</v>
      </c>
      <c r="O527" s="17" t="s">
        <v>33</v>
      </c>
      <c r="U527" t="str">
        <f t="shared" si="53"/>
        <v>Racalmas Challenger CupQuarter FinalMartin CsereklyeApor Gyorgydeak</v>
      </c>
      <c r="Z527">
        <f t="shared" si="48"/>
        <v>0</v>
      </c>
      <c r="AA527">
        <f t="shared" si="49"/>
        <v>0</v>
      </c>
      <c r="AB527">
        <f t="shared" si="50"/>
        <v>0</v>
      </c>
      <c r="AC527">
        <f t="shared" si="51"/>
        <v>0</v>
      </c>
      <c r="AD527">
        <f t="shared" si="52"/>
        <v>0</v>
      </c>
    </row>
    <row r="528" spans="1:30" x14ac:dyDescent="0.35">
      <c r="A528" s="15">
        <v>44296</v>
      </c>
      <c r="B528" s="16" t="s">
        <v>18</v>
      </c>
      <c r="C528" s="16" t="s">
        <v>25</v>
      </c>
      <c r="D528" s="16" t="s">
        <v>5</v>
      </c>
      <c r="E528" s="16" t="s">
        <v>57</v>
      </c>
      <c r="F528" s="16" t="s">
        <v>4</v>
      </c>
      <c r="G528" s="16" t="s">
        <v>54</v>
      </c>
      <c r="H528" s="16">
        <v>2</v>
      </c>
      <c r="I528" s="16">
        <v>12</v>
      </c>
      <c r="J528" s="16" t="s">
        <v>70</v>
      </c>
      <c r="K528" s="16" t="s">
        <v>80</v>
      </c>
      <c r="L528" s="16" t="s">
        <v>12</v>
      </c>
      <c r="M528" s="16">
        <v>1</v>
      </c>
      <c r="N528" s="16" t="s">
        <v>12</v>
      </c>
      <c r="O528" s="17" t="s">
        <v>33</v>
      </c>
      <c r="U528" t="str">
        <f t="shared" si="53"/>
        <v>Racalmas Challenger CupQuarter FinalMartin CsereklyeApor Gyorgydeak</v>
      </c>
      <c r="Z528">
        <f t="shared" si="48"/>
        <v>1</v>
      </c>
      <c r="AA528">
        <f t="shared" si="49"/>
        <v>1</v>
      </c>
      <c r="AB528">
        <f t="shared" si="50"/>
        <v>0</v>
      </c>
      <c r="AC528">
        <f t="shared" si="51"/>
        <v>0</v>
      </c>
      <c r="AD528">
        <f t="shared" si="52"/>
        <v>0</v>
      </c>
    </row>
    <row r="529" spans="1:30" x14ac:dyDescent="0.35">
      <c r="A529" s="15">
        <v>44296</v>
      </c>
      <c r="B529" s="16" t="s">
        <v>18</v>
      </c>
      <c r="C529" s="16" t="s">
        <v>25</v>
      </c>
      <c r="D529" s="16" t="s">
        <v>5</v>
      </c>
      <c r="E529" s="16" t="s">
        <v>57</v>
      </c>
      <c r="F529" s="16" t="s">
        <v>4</v>
      </c>
      <c r="G529" s="16" t="s">
        <v>54</v>
      </c>
      <c r="H529" s="16">
        <v>2</v>
      </c>
      <c r="I529" s="16">
        <v>13</v>
      </c>
      <c r="J529" s="16" t="s">
        <v>70</v>
      </c>
      <c r="K529" s="16" t="s">
        <v>80</v>
      </c>
      <c r="L529" s="16" t="s">
        <v>12</v>
      </c>
      <c r="M529" s="16">
        <v>2</v>
      </c>
      <c r="N529" s="16" t="s">
        <v>11</v>
      </c>
      <c r="O529" s="17" t="s">
        <v>33</v>
      </c>
      <c r="U529" t="str">
        <f t="shared" si="53"/>
        <v>Racalmas Challenger CupQuarter FinalMartin CsereklyeApor Gyorgydeak</v>
      </c>
      <c r="Z529">
        <f t="shared" si="48"/>
        <v>0</v>
      </c>
      <c r="AA529">
        <f t="shared" si="49"/>
        <v>0</v>
      </c>
      <c r="AB529">
        <f t="shared" si="50"/>
        <v>0</v>
      </c>
      <c r="AC529">
        <f t="shared" si="51"/>
        <v>0</v>
      </c>
      <c r="AD529">
        <f t="shared" si="52"/>
        <v>1</v>
      </c>
    </row>
    <row r="530" spans="1:30" x14ac:dyDescent="0.35">
      <c r="A530" s="15">
        <v>44296</v>
      </c>
      <c r="B530" s="16" t="s">
        <v>18</v>
      </c>
      <c r="C530" s="16" t="s">
        <v>25</v>
      </c>
      <c r="D530" s="16" t="s">
        <v>5</v>
      </c>
      <c r="E530" s="16" t="s">
        <v>57</v>
      </c>
      <c r="F530" s="16" t="s">
        <v>4</v>
      </c>
      <c r="G530" s="16" t="s">
        <v>54</v>
      </c>
      <c r="H530" s="16">
        <v>2</v>
      </c>
      <c r="I530" s="16">
        <v>14</v>
      </c>
      <c r="J530" s="16" t="s">
        <v>70</v>
      </c>
      <c r="K530" s="16" t="s">
        <v>80</v>
      </c>
      <c r="L530" s="16" t="s">
        <v>12</v>
      </c>
      <c r="M530" s="16">
        <v>2</v>
      </c>
      <c r="N530" s="16" t="s">
        <v>11</v>
      </c>
      <c r="O530" s="17" t="s">
        <v>33</v>
      </c>
      <c r="U530" t="str">
        <f t="shared" si="53"/>
        <v>Racalmas Challenger CupQuarter FinalMartin CsereklyeApor Gyorgydeak</v>
      </c>
      <c r="Z530">
        <f t="shared" si="48"/>
        <v>0</v>
      </c>
      <c r="AA530">
        <f t="shared" si="49"/>
        <v>0</v>
      </c>
      <c r="AB530">
        <f t="shared" si="50"/>
        <v>0</v>
      </c>
      <c r="AC530">
        <f t="shared" si="51"/>
        <v>0</v>
      </c>
      <c r="AD530">
        <f t="shared" si="52"/>
        <v>1</v>
      </c>
    </row>
    <row r="531" spans="1:30" x14ac:dyDescent="0.35">
      <c r="A531" s="15">
        <v>44296</v>
      </c>
      <c r="B531" s="16" t="s">
        <v>18</v>
      </c>
      <c r="C531" s="16" t="s">
        <v>25</v>
      </c>
      <c r="D531" s="16" t="s">
        <v>5</v>
      </c>
      <c r="E531" s="16" t="s">
        <v>57</v>
      </c>
      <c r="F531" s="16" t="s">
        <v>4</v>
      </c>
      <c r="G531" s="16" t="s">
        <v>54</v>
      </c>
      <c r="H531" s="16">
        <v>2</v>
      </c>
      <c r="I531" s="16">
        <v>15</v>
      </c>
      <c r="J531" s="16" t="s">
        <v>70</v>
      </c>
      <c r="K531" s="16" t="s">
        <v>80</v>
      </c>
      <c r="L531" s="16" t="s">
        <v>11</v>
      </c>
      <c r="M531" s="16">
        <v>1</v>
      </c>
      <c r="N531" s="16" t="s">
        <v>11</v>
      </c>
      <c r="O531" s="17" t="s">
        <v>35</v>
      </c>
      <c r="U531" t="str">
        <f t="shared" si="53"/>
        <v>Racalmas Challenger CupQuarter FinalMartin CsereklyeApor Gyorgydeak</v>
      </c>
      <c r="Z531">
        <f t="shared" si="48"/>
        <v>1</v>
      </c>
      <c r="AA531">
        <f t="shared" si="49"/>
        <v>1</v>
      </c>
      <c r="AB531">
        <f t="shared" si="50"/>
        <v>0</v>
      </c>
      <c r="AC531">
        <f t="shared" si="51"/>
        <v>0</v>
      </c>
      <c r="AD531">
        <f t="shared" si="52"/>
        <v>0</v>
      </c>
    </row>
    <row r="532" spans="1:30" x14ac:dyDescent="0.35">
      <c r="A532" s="15">
        <v>44296</v>
      </c>
      <c r="B532" s="16" t="s">
        <v>18</v>
      </c>
      <c r="C532" s="16" t="s">
        <v>25</v>
      </c>
      <c r="D532" s="16" t="s">
        <v>5</v>
      </c>
      <c r="E532" s="16" t="s">
        <v>57</v>
      </c>
      <c r="F532" s="16" t="s">
        <v>4</v>
      </c>
      <c r="G532" s="16" t="s">
        <v>54</v>
      </c>
      <c r="H532" s="16">
        <v>2</v>
      </c>
      <c r="I532" s="16">
        <v>16</v>
      </c>
      <c r="J532" s="16" t="s">
        <v>70</v>
      </c>
      <c r="K532" s="16" t="s">
        <v>80</v>
      </c>
      <c r="L532" s="16" t="s">
        <v>11</v>
      </c>
      <c r="M532" s="16">
        <v>1</v>
      </c>
      <c r="N532" s="16" t="s">
        <v>11</v>
      </c>
      <c r="O532" s="17" t="s">
        <v>35</v>
      </c>
      <c r="U532" t="str">
        <f t="shared" si="53"/>
        <v>Racalmas Challenger CupQuarter FinalMartin CsereklyeApor Gyorgydeak</v>
      </c>
      <c r="Z532">
        <f t="shared" si="48"/>
        <v>1</v>
      </c>
      <c r="AA532">
        <f t="shared" si="49"/>
        <v>1</v>
      </c>
      <c r="AB532">
        <f t="shared" si="50"/>
        <v>0</v>
      </c>
      <c r="AC532">
        <f t="shared" si="51"/>
        <v>0</v>
      </c>
      <c r="AD532">
        <f t="shared" si="52"/>
        <v>0</v>
      </c>
    </row>
    <row r="533" spans="1:30" x14ac:dyDescent="0.35">
      <c r="A533" s="15">
        <v>44296</v>
      </c>
      <c r="B533" s="16" t="s">
        <v>18</v>
      </c>
      <c r="C533" s="16" t="s">
        <v>25</v>
      </c>
      <c r="D533" s="16" t="s">
        <v>5</v>
      </c>
      <c r="E533" s="16" t="s">
        <v>57</v>
      </c>
      <c r="F533" s="16" t="s">
        <v>4</v>
      </c>
      <c r="G533" s="16" t="s">
        <v>54</v>
      </c>
      <c r="H533" s="16">
        <v>2</v>
      </c>
      <c r="I533" s="16">
        <v>17</v>
      </c>
      <c r="J533" s="16" t="s">
        <v>70</v>
      </c>
      <c r="K533" s="16" t="s">
        <v>80</v>
      </c>
      <c r="L533" s="16" t="s">
        <v>11</v>
      </c>
      <c r="M533" s="16">
        <v>1</v>
      </c>
      <c r="N533" s="16" t="s">
        <v>11</v>
      </c>
      <c r="O533" s="17" t="s">
        <v>35</v>
      </c>
      <c r="U533" t="str">
        <f t="shared" si="53"/>
        <v>Racalmas Challenger CupQuarter FinalMartin CsereklyeApor Gyorgydeak</v>
      </c>
      <c r="Z533">
        <f t="shared" si="48"/>
        <v>1</v>
      </c>
      <c r="AA533">
        <f t="shared" si="49"/>
        <v>1</v>
      </c>
      <c r="AB533">
        <f t="shared" si="50"/>
        <v>0</v>
      </c>
      <c r="AC533">
        <f t="shared" si="51"/>
        <v>0</v>
      </c>
      <c r="AD533">
        <f t="shared" si="52"/>
        <v>0</v>
      </c>
    </row>
    <row r="534" spans="1:30" x14ac:dyDescent="0.35">
      <c r="A534" s="15">
        <v>44296</v>
      </c>
      <c r="B534" s="16" t="s">
        <v>18</v>
      </c>
      <c r="C534" s="16" t="s">
        <v>25</v>
      </c>
      <c r="D534" s="16" t="s">
        <v>5</v>
      </c>
      <c r="E534" s="16" t="s">
        <v>57</v>
      </c>
      <c r="F534" s="16" t="s">
        <v>4</v>
      </c>
      <c r="G534" s="16" t="s">
        <v>54</v>
      </c>
      <c r="H534" s="16">
        <v>2</v>
      </c>
      <c r="I534" s="16">
        <v>18</v>
      </c>
      <c r="J534" s="16" t="s">
        <v>70</v>
      </c>
      <c r="K534" s="16" t="s">
        <v>80</v>
      </c>
      <c r="L534" s="16" t="s">
        <v>11</v>
      </c>
      <c r="M534" s="16" t="s">
        <v>39</v>
      </c>
      <c r="N534" s="16" t="s">
        <v>12</v>
      </c>
      <c r="O534" s="17" t="s">
        <v>33</v>
      </c>
      <c r="U534" t="str">
        <f t="shared" si="53"/>
        <v>Racalmas Challenger CupQuarter FinalMartin CsereklyeApor Gyorgydeak</v>
      </c>
      <c r="Z534">
        <f t="shared" si="48"/>
        <v>0</v>
      </c>
      <c r="AA534">
        <f t="shared" si="49"/>
        <v>0</v>
      </c>
      <c r="AB534">
        <f t="shared" si="50"/>
        <v>0</v>
      </c>
      <c r="AC534">
        <f t="shared" si="51"/>
        <v>0</v>
      </c>
      <c r="AD534">
        <f t="shared" si="52"/>
        <v>0</v>
      </c>
    </row>
    <row r="535" spans="1:30" x14ac:dyDescent="0.35">
      <c r="A535" s="15">
        <v>44296</v>
      </c>
      <c r="B535" s="16" t="s">
        <v>18</v>
      </c>
      <c r="C535" s="16" t="s">
        <v>25</v>
      </c>
      <c r="D535" s="16" t="s">
        <v>5</v>
      </c>
      <c r="E535" s="16" t="s">
        <v>57</v>
      </c>
      <c r="F535" s="16" t="s">
        <v>4</v>
      </c>
      <c r="G535" s="16" t="s">
        <v>54</v>
      </c>
      <c r="H535" s="16">
        <v>2</v>
      </c>
      <c r="I535" s="16">
        <v>19</v>
      </c>
      <c r="J535" s="16" t="s">
        <v>70</v>
      </c>
      <c r="K535" s="16" t="s">
        <v>80</v>
      </c>
      <c r="L535" s="16" t="s">
        <v>12</v>
      </c>
      <c r="M535" s="16">
        <v>1</v>
      </c>
      <c r="N535" s="16" t="s">
        <v>12</v>
      </c>
      <c r="O535" s="17" t="s">
        <v>33</v>
      </c>
      <c r="U535" t="str">
        <f t="shared" si="53"/>
        <v>Racalmas Challenger CupQuarter FinalMartin CsereklyeApor Gyorgydeak</v>
      </c>
      <c r="Z535">
        <f t="shared" si="48"/>
        <v>1</v>
      </c>
      <c r="AA535">
        <f t="shared" si="49"/>
        <v>1</v>
      </c>
      <c r="AB535">
        <f t="shared" si="50"/>
        <v>0</v>
      </c>
      <c r="AC535">
        <f t="shared" si="51"/>
        <v>0</v>
      </c>
      <c r="AD535">
        <f t="shared" si="52"/>
        <v>0</v>
      </c>
    </row>
    <row r="536" spans="1:30" x14ac:dyDescent="0.35">
      <c r="A536" s="15">
        <v>44296</v>
      </c>
      <c r="B536" s="16" t="s">
        <v>18</v>
      </c>
      <c r="C536" s="16" t="s">
        <v>25</v>
      </c>
      <c r="D536" s="16" t="s">
        <v>5</v>
      </c>
      <c r="E536" s="16" t="s">
        <v>57</v>
      </c>
      <c r="F536" s="16" t="s">
        <v>4</v>
      </c>
      <c r="G536" s="16" t="s">
        <v>54</v>
      </c>
      <c r="H536" s="16">
        <v>2</v>
      </c>
      <c r="I536" s="16">
        <v>20</v>
      </c>
      <c r="J536" s="16" t="s">
        <v>70</v>
      </c>
      <c r="K536" s="16" t="s">
        <v>80</v>
      </c>
      <c r="L536" s="16" t="s">
        <v>12</v>
      </c>
      <c r="M536" s="16" t="s">
        <v>39</v>
      </c>
      <c r="N536" s="16" t="s">
        <v>11</v>
      </c>
      <c r="O536" s="17" t="s">
        <v>33</v>
      </c>
      <c r="U536" t="str">
        <f t="shared" si="53"/>
        <v>Racalmas Challenger CupQuarter FinalMartin CsereklyeApor Gyorgydeak</v>
      </c>
      <c r="Z536">
        <f t="shared" si="48"/>
        <v>0</v>
      </c>
      <c r="AA536">
        <f t="shared" si="49"/>
        <v>0</v>
      </c>
      <c r="AB536">
        <f t="shared" si="50"/>
        <v>0</v>
      </c>
      <c r="AC536">
        <f t="shared" si="51"/>
        <v>0</v>
      </c>
      <c r="AD536">
        <f t="shared" si="52"/>
        <v>0</v>
      </c>
    </row>
    <row r="537" spans="1:30" x14ac:dyDescent="0.35">
      <c r="A537" s="15">
        <v>44296</v>
      </c>
      <c r="B537" s="16" t="s">
        <v>18</v>
      </c>
      <c r="C537" s="16" t="s">
        <v>25</v>
      </c>
      <c r="D537" s="16" t="s">
        <v>5</v>
      </c>
      <c r="E537" s="16" t="s">
        <v>57</v>
      </c>
      <c r="F537" s="16" t="s">
        <v>4</v>
      </c>
      <c r="G537" s="16" t="s">
        <v>54</v>
      </c>
      <c r="H537" s="16">
        <v>2</v>
      </c>
      <c r="I537" s="16">
        <v>21</v>
      </c>
      <c r="J537" s="16" t="s">
        <v>70</v>
      </c>
      <c r="K537" s="16" t="s">
        <v>80</v>
      </c>
      <c r="L537" s="16" t="s">
        <v>12</v>
      </c>
      <c r="M537" s="16">
        <v>1</v>
      </c>
      <c r="N537" s="16" t="s">
        <v>11</v>
      </c>
      <c r="O537" s="17" t="s">
        <v>33</v>
      </c>
      <c r="U537" t="str">
        <f t="shared" si="53"/>
        <v>Racalmas Challenger CupQuarter FinalMartin CsereklyeApor Gyorgydeak</v>
      </c>
      <c r="Z537">
        <f t="shared" si="48"/>
        <v>0</v>
      </c>
      <c r="AA537">
        <f t="shared" si="49"/>
        <v>0</v>
      </c>
      <c r="AB537">
        <f t="shared" si="50"/>
        <v>1</v>
      </c>
      <c r="AC537">
        <f t="shared" si="51"/>
        <v>0</v>
      </c>
      <c r="AD537">
        <f t="shared" si="52"/>
        <v>0</v>
      </c>
    </row>
    <row r="538" spans="1:30" x14ac:dyDescent="0.35">
      <c r="A538" s="15">
        <v>44310</v>
      </c>
      <c r="B538" s="16" t="s">
        <v>18</v>
      </c>
      <c r="C538" s="16" t="s">
        <v>114</v>
      </c>
      <c r="D538" s="16" t="s">
        <v>5</v>
      </c>
      <c r="E538" s="16" t="s">
        <v>57</v>
      </c>
      <c r="F538" s="16" t="s">
        <v>4</v>
      </c>
      <c r="G538" s="16" t="s">
        <v>54</v>
      </c>
      <c r="H538" s="16">
        <v>1</v>
      </c>
      <c r="I538" s="16">
        <v>1</v>
      </c>
      <c r="J538" s="16" t="s">
        <v>122</v>
      </c>
      <c r="K538" s="16" t="s">
        <v>30</v>
      </c>
      <c r="L538" s="16" t="s">
        <v>11</v>
      </c>
      <c r="M538" s="16">
        <v>1</v>
      </c>
      <c r="N538" s="16" t="s">
        <v>11</v>
      </c>
      <c r="O538" s="17" t="s">
        <v>34</v>
      </c>
      <c r="U538" t="str">
        <f t="shared" si="53"/>
        <v>Budaors Challenger CupQuarter FinalAdrian DuszakAdam Bako</v>
      </c>
      <c r="Z538">
        <f t="shared" si="48"/>
        <v>1</v>
      </c>
      <c r="AA538">
        <f t="shared" si="49"/>
        <v>1</v>
      </c>
      <c r="AB538">
        <f t="shared" si="50"/>
        <v>0</v>
      </c>
      <c r="AC538">
        <f t="shared" si="51"/>
        <v>0</v>
      </c>
      <c r="AD538">
        <f t="shared" si="52"/>
        <v>0</v>
      </c>
    </row>
    <row r="539" spans="1:30" x14ac:dyDescent="0.35">
      <c r="A539" s="15">
        <v>44310</v>
      </c>
      <c r="B539" s="16" t="s">
        <v>18</v>
      </c>
      <c r="C539" s="16" t="s">
        <v>114</v>
      </c>
      <c r="D539" s="16" t="s">
        <v>5</v>
      </c>
      <c r="E539" s="16" t="s">
        <v>57</v>
      </c>
      <c r="F539" s="16" t="s">
        <v>4</v>
      </c>
      <c r="G539" s="16" t="s">
        <v>54</v>
      </c>
      <c r="H539" s="16">
        <v>1</v>
      </c>
      <c r="I539" s="16">
        <v>2</v>
      </c>
      <c r="J539" s="16" t="s">
        <v>122</v>
      </c>
      <c r="K539" s="16" t="s">
        <v>30</v>
      </c>
      <c r="L539" s="16" t="s">
        <v>11</v>
      </c>
      <c r="M539" s="16" t="s">
        <v>39</v>
      </c>
      <c r="N539" s="16" t="s">
        <v>12</v>
      </c>
      <c r="O539" s="17" t="s">
        <v>33</v>
      </c>
      <c r="U539" t="str">
        <f t="shared" si="53"/>
        <v>Budaors Challenger CupQuarter FinalAdrian DuszakAdam Bako</v>
      </c>
      <c r="Z539">
        <f t="shared" si="48"/>
        <v>0</v>
      </c>
      <c r="AA539">
        <f t="shared" si="49"/>
        <v>0</v>
      </c>
      <c r="AB539">
        <f t="shared" si="50"/>
        <v>0</v>
      </c>
      <c r="AC539">
        <f t="shared" si="51"/>
        <v>0</v>
      </c>
      <c r="AD539">
        <f t="shared" si="52"/>
        <v>0</v>
      </c>
    </row>
    <row r="540" spans="1:30" x14ac:dyDescent="0.35">
      <c r="A540" s="15">
        <v>44310</v>
      </c>
      <c r="B540" s="16" t="s">
        <v>18</v>
      </c>
      <c r="C540" s="16" t="s">
        <v>114</v>
      </c>
      <c r="D540" s="16" t="s">
        <v>5</v>
      </c>
      <c r="E540" s="16" t="s">
        <v>57</v>
      </c>
      <c r="F540" s="16" t="s">
        <v>4</v>
      </c>
      <c r="G540" s="16" t="s">
        <v>54</v>
      </c>
      <c r="H540" s="16">
        <v>1</v>
      </c>
      <c r="I540" s="16">
        <v>3</v>
      </c>
      <c r="J540" s="16" t="s">
        <v>122</v>
      </c>
      <c r="K540" s="16" t="s">
        <v>30</v>
      </c>
      <c r="L540" s="16" t="s">
        <v>11</v>
      </c>
      <c r="M540" s="16">
        <v>1</v>
      </c>
      <c r="N540" s="16" t="s">
        <v>11</v>
      </c>
      <c r="O540" s="17" t="s">
        <v>33</v>
      </c>
      <c r="U540" t="str">
        <f t="shared" si="53"/>
        <v>Budaors Challenger CupQuarter FinalAdrian DuszakAdam Bako</v>
      </c>
      <c r="Z540">
        <f t="shared" si="48"/>
        <v>1</v>
      </c>
      <c r="AA540">
        <f t="shared" si="49"/>
        <v>1</v>
      </c>
      <c r="AB540">
        <f t="shared" si="50"/>
        <v>0</v>
      </c>
      <c r="AC540">
        <f t="shared" si="51"/>
        <v>0</v>
      </c>
      <c r="AD540">
        <f t="shared" si="52"/>
        <v>0</v>
      </c>
    </row>
    <row r="541" spans="1:30" x14ac:dyDescent="0.35">
      <c r="A541" s="15">
        <v>44310</v>
      </c>
      <c r="B541" s="16" t="s">
        <v>18</v>
      </c>
      <c r="C541" s="16" t="s">
        <v>114</v>
      </c>
      <c r="D541" s="16" t="s">
        <v>5</v>
      </c>
      <c r="E541" s="16" t="s">
        <v>57</v>
      </c>
      <c r="F541" s="16" t="s">
        <v>4</v>
      </c>
      <c r="G541" s="16" t="s">
        <v>54</v>
      </c>
      <c r="H541" s="16">
        <v>1</v>
      </c>
      <c r="I541" s="16">
        <v>4</v>
      </c>
      <c r="J541" s="16" t="s">
        <v>122</v>
      </c>
      <c r="K541" s="16" t="s">
        <v>30</v>
      </c>
      <c r="L541" s="16" t="s">
        <v>11</v>
      </c>
      <c r="M541" s="16">
        <v>1</v>
      </c>
      <c r="N541" s="16" t="s">
        <v>11</v>
      </c>
      <c r="O541" s="17" t="s">
        <v>34</v>
      </c>
      <c r="U541" t="str">
        <f t="shared" si="53"/>
        <v>Budaors Challenger CupQuarter FinalAdrian DuszakAdam Bako</v>
      </c>
      <c r="Z541">
        <f t="shared" si="48"/>
        <v>1</v>
      </c>
      <c r="AA541">
        <f t="shared" si="49"/>
        <v>1</v>
      </c>
      <c r="AB541">
        <f t="shared" si="50"/>
        <v>0</v>
      </c>
      <c r="AC541">
        <f t="shared" si="51"/>
        <v>0</v>
      </c>
      <c r="AD541">
        <f t="shared" si="52"/>
        <v>0</v>
      </c>
    </row>
    <row r="542" spans="1:30" x14ac:dyDescent="0.35">
      <c r="A542" s="15">
        <v>44310</v>
      </c>
      <c r="B542" s="16" t="s">
        <v>18</v>
      </c>
      <c r="C542" s="16" t="s">
        <v>114</v>
      </c>
      <c r="D542" s="16" t="s">
        <v>5</v>
      </c>
      <c r="E542" s="16" t="s">
        <v>57</v>
      </c>
      <c r="F542" s="16" t="s">
        <v>4</v>
      </c>
      <c r="G542" s="16" t="s">
        <v>54</v>
      </c>
      <c r="H542" s="16">
        <v>1</v>
      </c>
      <c r="I542" s="16">
        <v>5</v>
      </c>
      <c r="J542" s="16" t="s">
        <v>122</v>
      </c>
      <c r="K542" s="16" t="s">
        <v>30</v>
      </c>
      <c r="L542" s="16" t="s">
        <v>12</v>
      </c>
      <c r="M542" s="16">
        <v>1</v>
      </c>
      <c r="N542" s="16" t="s">
        <v>12</v>
      </c>
      <c r="O542" s="17" t="s">
        <v>34</v>
      </c>
      <c r="U542" t="str">
        <f t="shared" si="53"/>
        <v>Budaors Challenger CupQuarter FinalAdrian DuszakAdam Bako</v>
      </c>
      <c r="Z542">
        <f t="shared" si="48"/>
        <v>1</v>
      </c>
      <c r="AA542">
        <f t="shared" si="49"/>
        <v>1</v>
      </c>
      <c r="AB542">
        <f t="shared" si="50"/>
        <v>0</v>
      </c>
      <c r="AC542">
        <f t="shared" si="51"/>
        <v>0</v>
      </c>
      <c r="AD542">
        <f t="shared" si="52"/>
        <v>0</v>
      </c>
    </row>
    <row r="543" spans="1:30" x14ac:dyDescent="0.35">
      <c r="A543" s="15">
        <v>44310</v>
      </c>
      <c r="B543" s="16" t="s">
        <v>18</v>
      </c>
      <c r="C543" s="16" t="s">
        <v>114</v>
      </c>
      <c r="D543" s="16" t="s">
        <v>5</v>
      </c>
      <c r="E543" s="16" t="s">
        <v>57</v>
      </c>
      <c r="F543" s="16" t="s">
        <v>4</v>
      </c>
      <c r="G543" s="16" t="s">
        <v>54</v>
      </c>
      <c r="H543" s="16">
        <v>1</v>
      </c>
      <c r="I543" s="16">
        <v>6</v>
      </c>
      <c r="J543" s="16" t="s">
        <v>122</v>
      </c>
      <c r="K543" s="16" t="s">
        <v>30</v>
      </c>
      <c r="L543" s="16" t="s">
        <v>12</v>
      </c>
      <c r="M543" s="16">
        <v>1</v>
      </c>
      <c r="N543" s="16" t="s">
        <v>11</v>
      </c>
      <c r="O543" s="17" t="s">
        <v>33</v>
      </c>
      <c r="U543" t="str">
        <f t="shared" si="53"/>
        <v>Budaors Challenger CupQuarter FinalAdrian DuszakAdam Bako</v>
      </c>
      <c r="Z543">
        <f t="shared" si="48"/>
        <v>0</v>
      </c>
      <c r="AA543">
        <f t="shared" si="49"/>
        <v>0</v>
      </c>
      <c r="AB543">
        <f t="shared" si="50"/>
        <v>1</v>
      </c>
      <c r="AC543">
        <f t="shared" si="51"/>
        <v>0</v>
      </c>
      <c r="AD543">
        <f t="shared" si="52"/>
        <v>0</v>
      </c>
    </row>
    <row r="544" spans="1:30" x14ac:dyDescent="0.35">
      <c r="A544" s="15">
        <v>44310</v>
      </c>
      <c r="B544" s="16" t="s">
        <v>18</v>
      </c>
      <c r="C544" s="16" t="s">
        <v>114</v>
      </c>
      <c r="D544" s="16" t="s">
        <v>5</v>
      </c>
      <c r="E544" s="16" t="s">
        <v>57</v>
      </c>
      <c r="F544" s="16" t="s">
        <v>4</v>
      </c>
      <c r="G544" s="16" t="s">
        <v>54</v>
      </c>
      <c r="H544" s="16">
        <v>1</v>
      </c>
      <c r="I544" s="16">
        <v>7</v>
      </c>
      <c r="J544" s="16" t="s">
        <v>122</v>
      </c>
      <c r="K544" s="16" t="s">
        <v>30</v>
      </c>
      <c r="L544" s="16" t="s">
        <v>12</v>
      </c>
      <c r="M544" s="16">
        <v>2</v>
      </c>
      <c r="N544" s="16" t="s">
        <v>11</v>
      </c>
      <c r="O544" s="17" t="s">
        <v>34</v>
      </c>
      <c r="U544" t="str">
        <f t="shared" si="53"/>
        <v>Budaors Challenger CupQuarter FinalAdrian DuszakAdam Bako</v>
      </c>
      <c r="Z544">
        <f t="shared" si="48"/>
        <v>0</v>
      </c>
      <c r="AA544">
        <f t="shared" si="49"/>
        <v>0</v>
      </c>
      <c r="AB544">
        <f t="shared" si="50"/>
        <v>0</v>
      </c>
      <c r="AC544">
        <f t="shared" si="51"/>
        <v>0</v>
      </c>
      <c r="AD544">
        <f t="shared" si="52"/>
        <v>1</v>
      </c>
    </row>
    <row r="545" spans="1:30" x14ac:dyDescent="0.35">
      <c r="A545" s="15">
        <v>44310</v>
      </c>
      <c r="B545" s="16" t="s">
        <v>18</v>
      </c>
      <c r="C545" s="16" t="s">
        <v>114</v>
      </c>
      <c r="D545" s="16" t="s">
        <v>5</v>
      </c>
      <c r="E545" s="16" t="s">
        <v>57</v>
      </c>
      <c r="F545" s="16" t="s">
        <v>4</v>
      </c>
      <c r="G545" s="16" t="s">
        <v>54</v>
      </c>
      <c r="H545" s="16">
        <v>1</v>
      </c>
      <c r="I545" s="16">
        <v>8</v>
      </c>
      <c r="J545" s="16" t="s">
        <v>122</v>
      </c>
      <c r="K545" s="16" t="s">
        <v>30</v>
      </c>
      <c r="L545" s="16" t="s">
        <v>12</v>
      </c>
      <c r="M545" s="16">
        <v>2</v>
      </c>
      <c r="N545" s="16" t="s">
        <v>12</v>
      </c>
      <c r="O545" s="17" t="s">
        <v>34</v>
      </c>
      <c r="U545" t="str">
        <f t="shared" si="53"/>
        <v>Budaors Challenger CupQuarter FinalAdrian DuszakAdam Bako</v>
      </c>
      <c r="Z545">
        <f t="shared" si="48"/>
        <v>1</v>
      </c>
      <c r="AA545">
        <f t="shared" si="49"/>
        <v>0</v>
      </c>
      <c r="AB545">
        <f t="shared" si="50"/>
        <v>0</v>
      </c>
      <c r="AC545">
        <f t="shared" si="51"/>
        <v>1</v>
      </c>
      <c r="AD545">
        <f t="shared" si="52"/>
        <v>0</v>
      </c>
    </row>
    <row r="546" spans="1:30" x14ac:dyDescent="0.35">
      <c r="A546" s="15">
        <v>44310</v>
      </c>
      <c r="B546" s="16" t="s">
        <v>18</v>
      </c>
      <c r="C546" s="16" t="s">
        <v>114</v>
      </c>
      <c r="D546" s="16" t="s">
        <v>5</v>
      </c>
      <c r="E546" s="16" t="s">
        <v>57</v>
      </c>
      <c r="F546" s="16" t="s">
        <v>4</v>
      </c>
      <c r="G546" s="16" t="s">
        <v>54</v>
      </c>
      <c r="H546" s="16">
        <v>1</v>
      </c>
      <c r="I546" s="16">
        <v>9</v>
      </c>
      <c r="J546" s="16" t="s">
        <v>122</v>
      </c>
      <c r="K546" s="16" t="s">
        <v>30</v>
      </c>
      <c r="L546" s="16" t="s">
        <v>11</v>
      </c>
      <c r="M546" s="16">
        <v>1</v>
      </c>
      <c r="N546" s="16" t="s">
        <v>12</v>
      </c>
      <c r="O546" s="17" t="s">
        <v>33</v>
      </c>
      <c r="U546" t="str">
        <f t="shared" si="53"/>
        <v>Budaors Challenger CupQuarter FinalAdrian DuszakAdam Bako</v>
      </c>
      <c r="Z546">
        <f t="shared" si="48"/>
        <v>0</v>
      </c>
      <c r="AA546">
        <f t="shared" si="49"/>
        <v>0</v>
      </c>
      <c r="AB546">
        <f t="shared" si="50"/>
        <v>1</v>
      </c>
      <c r="AC546">
        <f t="shared" si="51"/>
        <v>0</v>
      </c>
      <c r="AD546">
        <f t="shared" si="52"/>
        <v>0</v>
      </c>
    </row>
    <row r="547" spans="1:30" x14ac:dyDescent="0.35">
      <c r="A547" s="15">
        <v>44310</v>
      </c>
      <c r="B547" s="16" t="s">
        <v>18</v>
      </c>
      <c r="C547" s="16" t="s">
        <v>114</v>
      </c>
      <c r="D547" s="16" t="s">
        <v>5</v>
      </c>
      <c r="E547" s="16" t="s">
        <v>57</v>
      </c>
      <c r="F547" s="16" t="s">
        <v>4</v>
      </c>
      <c r="G547" s="16" t="s">
        <v>54</v>
      </c>
      <c r="H547" s="16">
        <v>1</v>
      </c>
      <c r="I547" s="16">
        <v>10</v>
      </c>
      <c r="J547" s="16" t="s">
        <v>122</v>
      </c>
      <c r="K547" s="16" t="s">
        <v>30</v>
      </c>
      <c r="L547" s="16" t="s">
        <v>11</v>
      </c>
      <c r="M547" s="16" t="s">
        <v>39</v>
      </c>
      <c r="N547" s="16" t="s">
        <v>12</v>
      </c>
      <c r="O547" s="17" t="s">
        <v>33</v>
      </c>
      <c r="U547" t="str">
        <f t="shared" si="53"/>
        <v>Budaors Challenger CupQuarter FinalAdrian DuszakAdam Bako</v>
      </c>
      <c r="Z547">
        <f t="shared" si="48"/>
        <v>0</v>
      </c>
      <c r="AA547">
        <f t="shared" si="49"/>
        <v>0</v>
      </c>
      <c r="AB547">
        <f t="shared" si="50"/>
        <v>0</v>
      </c>
      <c r="AC547">
        <f t="shared" si="51"/>
        <v>0</v>
      </c>
      <c r="AD547">
        <f t="shared" si="52"/>
        <v>0</v>
      </c>
    </row>
    <row r="548" spans="1:30" x14ac:dyDescent="0.35">
      <c r="A548" s="15">
        <v>44310</v>
      </c>
      <c r="B548" s="16" t="s">
        <v>18</v>
      </c>
      <c r="C548" s="16" t="s">
        <v>114</v>
      </c>
      <c r="D548" s="16" t="s">
        <v>5</v>
      </c>
      <c r="E548" s="16" t="s">
        <v>57</v>
      </c>
      <c r="F548" s="16" t="s">
        <v>4</v>
      </c>
      <c r="G548" s="16" t="s">
        <v>54</v>
      </c>
      <c r="H548" s="16">
        <v>1</v>
      </c>
      <c r="I548" s="16">
        <v>11</v>
      </c>
      <c r="J548" s="16" t="s">
        <v>122</v>
      </c>
      <c r="K548" s="16" t="s">
        <v>30</v>
      </c>
      <c r="L548" s="16" t="s">
        <v>11</v>
      </c>
      <c r="M548" s="16" t="s">
        <v>39</v>
      </c>
      <c r="N548" s="16" t="s">
        <v>12</v>
      </c>
      <c r="O548" s="17" t="s">
        <v>33</v>
      </c>
      <c r="U548" t="str">
        <f t="shared" si="53"/>
        <v>Budaors Challenger CupQuarter FinalAdrian DuszakAdam Bako</v>
      </c>
      <c r="Z548">
        <f t="shared" si="48"/>
        <v>0</v>
      </c>
      <c r="AA548">
        <f t="shared" si="49"/>
        <v>0</v>
      </c>
      <c r="AB548">
        <f t="shared" si="50"/>
        <v>0</v>
      </c>
      <c r="AC548">
        <f t="shared" si="51"/>
        <v>0</v>
      </c>
      <c r="AD548">
        <f t="shared" si="52"/>
        <v>0</v>
      </c>
    </row>
    <row r="549" spans="1:30" x14ac:dyDescent="0.35">
      <c r="A549" s="15">
        <v>44310</v>
      </c>
      <c r="B549" s="16" t="s">
        <v>18</v>
      </c>
      <c r="C549" s="16" t="s">
        <v>114</v>
      </c>
      <c r="D549" s="16" t="s">
        <v>5</v>
      </c>
      <c r="E549" s="16" t="s">
        <v>57</v>
      </c>
      <c r="F549" s="16" t="s">
        <v>4</v>
      </c>
      <c r="G549" s="16" t="s">
        <v>54</v>
      </c>
      <c r="H549" s="16">
        <v>1</v>
      </c>
      <c r="I549" s="16">
        <v>12</v>
      </c>
      <c r="J549" s="16" t="s">
        <v>122</v>
      </c>
      <c r="K549" s="16" t="s">
        <v>30</v>
      </c>
      <c r="L549" s="16" t="s">
        <v>11</v>
      </c>
      <c r="M549" s="16">
        <v>1</v>
      </c>
      <c r="N549" s="16" t="s">
        <v>11</v>
      </c>
      <c r="O549" s="17" t="s">
        <v>34</v>
      </c>
      <c r="U549" t="str">
        <f t="shared" si="53"/>
        <v>Budaors Challenger CupQuarter FinalAdrian DuszakAdam Bako</v>
      </c>
      <c r="Z549">
        <f t="shared" si="48"/>
        <v>1</v>
      </c>
      <c r="AA549">
        <f t="shared" si="49"/>
        <v>1</v>
      </c>
      <c r="AB549">
        <f t="shared" si="50"/>
        <v>0</v>
      </c>
      <c r="AC549">
        <f t="shared" si="51"/>
        <v>0</v>
      </c>
      <c r="AD549">
        <f t="shared" si="52"/>
        <v>0</v>
      </c>
    </row>
    <row r="550" spans="1:30" x14ac:dyDescent="0.35">
      <c r="A550" s="15">
        <v>44310</v>
      </c>
      <c r="B550" s="16" t="s">
        <v>18</v>
      </c>
      <c r="C550" s="16" t="s">
        <v>114</v>
      </c>
      <c r="D550" s="16" t="s">
        <v>5</v>
      </c>
      <c r="E550" s="16" t="s">
        <v>57</v>
      </c>
      <c r="F550" s="16" t="s">
        <v>4</v>
      </c>
      <c r="G550" s="16" t="s">
        <v>54</v>
      </c>
      <c r="H550" s="16">
        <v>1</v>
      </c>
      <c r="I550" s="16">
        <v>13</v>
      </c>
      <c r="J550" s="16" t="s">
        <v>122</v>
      </c>
      <c r="K550" s="16" t="s">
        <v>30</v>
      </c>
      <c r="L550" s="16" t="s">
        <v>12</v>
      </c>
      <c r="M550" s="16">
        <v>2</v>
      </c>
      <c r="N550" s="16" t="s">
        <v>11</v>
      </c>
      <c r="O550" s="17" t="s">
        <v>34</v>
      </c>
      <c r="U550" t="str">
        <f t="shared" si="53"/>
        <v>Budaors Challenger CupQuarter FinalAdrian DuszakAdam Bako</v>
      </c>
      <c r="Z550">
        <f t="shared" si="48"/>
        <v>0</v>
      </c>
      <c r="AA550">
        <f t="shared" si="49"/>
        <v>0</v>
      </c>
      <c r="AB550">
        <f t="shared" si="50"/>
        <v>0</v>
      </c>
      <c r="AC550">
        <f t="shared" si="51"/>
        <v>0</v>
      </c>
      <c r="AD550">
        <f t="shared" si="52"/>
        <v>1</v>
      </c>
    </row>
    <row r="551" spans="1:30" x14ac:dyDescent="0.35">
      <c r="A551" s="15">
        <v>44310</v>
      </c>
      <c r="B551" s="16" t="s">
        <v>18</v>
      </c>
      <c r="C551" s="16" t="s">
        <v>114</v>
      </c>
      <c r="D551" s="16" t="s">
        <v>5</v>
      </c>
      <c r="E551" s="16" t="s">
        <v>57</v>
      </c>
      <c r="F551" s="16" t="s">
        <v>4</v>
      </c>
      <c r="G551" s="16" t="s">
        <v>54</v>
      </c>
      <c r="H551" s="16">
        <v>1</v>
      </c>
      <c r="I551" s="16">
        <v>14</v>
      </c>
      <c r="J551" s="16" t="s">
        <v>122</v>
      </c>
      <c r="K551" s="16" t="s">
        <v>30</v>
      </c>
      <c r="L551" s="16" t="s">
        <v>12</v>
      </c>
      <c r="M551" s="16">
        <v>2</v>
      </c>
      <c r="N551" s="16" t="s">
        <v>12</v>
      </c>
      <c r="O551" s="17" t="s">
        <v>33</v>
      </c>
      <c r="U551" t="str">
        <f t="shared" si="53"/>
        <v>Budaors Challenger CupQuarter FinalAdrian DuszakAdam Bako</v>
      </c>
      <c r="Z551">
        <f t="shared" si="48"/>
        <v>1</v>
      </c>
      <c r="AA551">
        <f t="shared" si="49"/>
        <v>0</v>
      </c>
      <c r="AB551">
        <f t="shared" si="50"/>
        <v>0</v>
      </c>
      <c r="AC551">
        <f t="shared" si="51"/>
        <v>1</v>
      </c>
      <c r="AD551">
        <f t="shared" si="52"/>
        <v>0</v>
      </c>
    </row>
    <row r="552" spans="1:30" x14ac:dyDescent="0.35">
      <c r="A552" s="15">
        <v>44310</v>
      </c>
      <c r="B552" s="16" t="s">
        <v>18</v>
      </c>
      <c r="C552" s="16" t="s">
        <v>114</v>
      </c>
      <c r="D552" s="16" t="s">
        <v>5</v>
      </c>
      <c r="E552" s="16" t="s">
        <v>57</v>
      </c>
      <c r="F552" s="16" t="s">
        <v>4</v>
      </c>
      <c r="G552" s="16" t="s">
        <v>54</v>
      </c>
      <c r="H552" s="16">
        <v>1</v>
      </c>
      <c r="I552" s="16">
        <v>15</v>
      </c>
      <c r="J552" s="16" t="s">
        <v>122</v>
      </c>
      <c r="K552" s="16" t="s">
        <v>30</v>
      </c>
      <c r="L552" s="16" t="s">
        <v>12</v>
      </c>
      <c r="M552" s="16">
        <v>1</v>
      </c>
      <c r="N552" s="16" t="s">
        <v>12</v>
      </c>
      <c r="O552" s="17" t="s">
        <v>34</v>
      </c>
      <c r="U552" t="str">
        <f t="shared" si="53"/>
        <v>Budaors Challenger CupQuarter FinalAdrian DuszakAdam Bako</v>
      </c>
      <c r="Z552">
        <f t="shared" si="48"/>
        <v>1</v>
      </c>
      <c r="AA552">
        <f t="shared" si="49"/>
        <v>1</v>
      </c>
      <c r="AB552">
        <f t="shared" si="50"/>
        <v>0</v>
      </c>
      <c r="AC552">
        <f t="shared" si="51"/>
        <v>0</v>
      </c>
      <c r="AD552">
        <f t="shared" si="52"/>
        <v>0</v>
      </c>
    </row>
    <row r="553" spans="1:30" x14ac:dyDescent="0.35">
      <c r="A553" s="15">
        <v>44310</v>
      </c>
      <c r="B553" s="16" t="s">
        <v>18</v>
      </c>
      <c r="C553" s="16" t="s">
        <v>114</v>
      </c>
      <c r="D553" s="16" t="s">
        <v>5</v>
      </c>
      <c r="E553" s="16" t="s">
        <v>57</v>
      </c>
      <c r="F553" s="16" t="s">
        <v>4</v>
      </c>
      <c r="G553" s="16" t="s">
        <v>54</v>
      </c>
      <c r="H553" s="16">
        <v>1</v>
      </c>
      <c r="I553" s="16">
        <v>16</v>
      </c>
      <c r="J553" s="16" t="s">
        <v>122</v>
      </c>
      <c r="K553" s="16" t="s">
        <v>30</v>
      </c>
      <c r="L553" s="16" t="s">
        <v>12</v>
      </c>
      <c r="M553" s="16">
        <v>1</v>
      </c>
      <c r="N553" s="16" t="s">
        <v>12</v>
      </c>
      <c r="O553" s="17" t="s">
        <v>34</v>
      </c>
      <c r="U553" t="str">
        <f t="shared" si="53"/>
        <v>Budaors Challenger CupQuarter FinalAdrian DuszakAdam Bako</v>
      </c>
      <c r="Z553">
        <f t="shared" si="48"/>
        <v>1</v>
      </c>
      <c r="AA553">
        <f t="shared" si="49"/>
        <v>1</v>
      </c>
      <c r="AB553">
        <f t="shared" si="50"/>
        <v>0</v>
      </c>
      <c r="AC553">
        <f t="shared" si="51"/>
        <v>0</v>
      </c>
      <c r="AD553">
        <f t="shared" si="52"/>
        <v>0</v>
      </c>
    </row>
    <row r="554" spans="1:30" x14ac:dyDescent="0.35">
      <c r="A554" s="15">
        <v>44310</v>
      </c>
      <c r="B554" s="16" t="s">
        <v>18</v>
      </c>
      <c r="C554" s="16" t="s">
        <v>114</v>
      </c>
      <c r="D554" s="16" t="s">
        <v>5</v>
      </c>
      <c r="E554" s="16" t="s">
        <v>57</v>
      </c>
      <c r="F554" s="16" t="s">
        <v>4</v>
      </c>
      <c r="G554" s="16" t="s">
        <v>54</v>
      </c>
      <c r="H554" s="16">
        <v>1</v>
      </c>
      <c r="I554" s="16">
        <v>17</v>
      </c>
      <c r="J554" s="16" t="s">
        <v>122</v>
      </c>
      <c r="K554" s="16" t="s">
        <v>30</v>
      </c>
      <c r="L554" s="16" t="s">
        <v>11</v>
      </c>
      <c r="M554" s="16">
        <v>1</v>
      </c>
      <c r="N554" s="16" t="s">
        <v>11</v>
      </c>
      <c r="O554" s="17" t="s">
        <v>34</v>
      </c>
      <c r="U554" t="str">
        <f t="shared" si="53"/>
        <v>Budaors Challenger CupQuarter FinalAdrian DuszakAdam Bako</v>
      </c>
      <c r="Z554">
        <f t="shared" si="48"/>
        <v>1</v>
      </c>
      <c r="AA554">
        <f t="shared" si="49"/>
        <v>1</v>
      </c>
      <c r="AB554">
        <f t="shared" si="50"/>
        <v>0</v>
      </c>
      <c r="AC554">
        <f t="shared" si="51"/>
        <v>0</v>
      </c>
      <c r="AD554">
        <f t="shared" si="52"/>
        <v>0</v>
      </c>
    </row>
    <row r="555" spans="1:30" x14ac:dyDescent="0.35">
      <c r="A555" s="15">
        <v>44310</v>
      </c>
      <c r="B555" s="16" t="s">
        <v>18</v>
      </c>
      <c r="C555" s="16" t="s">
        <v>114</v>
      </c>
      <c r="D555" s="16" t="s">
        <v>5</v>
      </c>
      <c r="E555" s="16" t="s">
        <v>57</v>
      </c>
      <c r="F555" s="16" t="s">
        <v>4</v>
      </c>
      <c r="G555" s="16" t="s">
        <v>54</v>
      </c>
      <c r="H555" s="16">
        <v>1</v>
      </c>
      <c r="I555" s="16">
        <v>18</v>
      </c>
      <c r="J555" s="16" t="s">
        <v>122</v>
      </c>
      <c r="K555" s="16" t="s">
        <v>30</v>
      </c>
      <c r="L555" s="16" t="s">
        <v>11</v>
      </c>
      <c r="M555" s="16">
        <v>2</v>
      </c>
      <c r="N555" s="16" t="s">
        <v>12</v>
      </c>
      <c r="O555" s="17" t="s">
        <v>34</v>
      </c>
      <c r="U555" t="str">
        <f t="shared" si="53"/>
        <v>Budaors Challenger CupQuarter FinalAdrian DuszakAdam Bako</v>
      </c>
      <c r="Z555">
        <f t="shared" si="48"/>
        <v>0</v>
      </c>
      <c r="AA555">
        <f t="shared" si="49"/>
        <v>0</v>
      </c>
      <c r="AB555">
        <f t="shared" si="50"/>
        <v>0</v>
      </c>
      <c r="AC555">
        <f t="shared" si="51"/>
        <v>0</v>
      </c>
      <c r="AD555">
        <f t="shared" si="52"/>
        <v>1</v>
      </c>
    </row>
    <row r="556" spans="1:30" x14ac:dyDescent="0.35">
      <c r="A556" s="15">
        <v>44310</v>
      </c>
      <c r="B556" s="16" t="s">
        <v>18</v>
      </c>
      <c r="C556" s="16" t="s">
        <v>114</v>
      </c>
      <c r="D556" s="16" t="s">
        <v>5</v>
      </c>
      <c r="E556" s="16" t="s">
        <v>57</v>
      </c>
      <c r="F556" s="16" t="s">
        <v>4</v>
      </c>
      <c r="G556" s="16" t="s">
        <v>54</v>
      </c>
      <c r="H556" s="16">
        <v>1</v>
      </c>
      <c r="I556" s="16">
        <v>19</v>
      </c>
      <c r="J556" s="16" t="s">
        <v>122</v>
      </c>
      <c r="K556" s="16" t="s">
        <v>30</v>
      </c>
      <c r="L556" s="16" t="s">
        <v>11</v>
      </c>
      <c r="M556" s="16">
        <v>1</v>
      </c>
      <c r="N556" s="16" t="s">
        <v>11</v>
      </c>
      <c r="O556" s="17" t="s">
        <v>33</v>
      </c>
      <c r="U556" t="str">
        <f t="shared" si="53"/>
        <v>Budaors Challenger CupQuarter FinalAdrian DuszakAdam Bako</v>
      </c>
      <c r="Z556">
        <f t="shared" si="48"/>
        <v>1</v>
      </c>
      <c r="AA556">
        <f t="shared" si="49"/>
        <v>1</v>
      </c>
      <c r="AB556">
        <f t="shared" si="50"/>
        <v>0</v>
      </c>
      <c r="AC556">
        <f t="shared" si="51"/>
        <v>0</v>
      </c>
      <c r="AD556">
        <f t="shared" si="52"/>
        <v>0</v>
      </c>
    </row>
    <row r="557" spans="1:30" x14ac:dyDescent="0.35">
      <c r="A557" s="15">
        <v>44310</v>
      </c>
      <c r="B557" s="16" t="s">
        <v>18</v>
      </c>
      <c r="C557" s="16" t="s">
        <v>114</v>
      </c>
      <c r="D557" s="16" t="s">
        <v>5</v>
      </c>
      <c r="E557" s="16" t="s">
        <v>57</v>
      </c>
      <c r="F557" s="16" t="s">
        <v>4</v>
      </c>
      <c r="G557" s="16" t="s">
        <v>54</v>
      </c>
      <c r="H557" s="16">
        <v>1</v>
      </c>
      <c r="I557" s="16">
        <v>20</v>
      </c>
      <c r="J557" s="16" t="s">
        <v>122</v>
      </c>
      <c r="K557" s="16" t="s">
        <v>30</v>
      </c>
      <c r="L557" s="16" t="s">
        <v>11</v>
      </c>
      <c r="M557" s="16">
        <v>1</v>
      </c>
      <c r="N557" s="16" t="s">
        <v>12</v>
      </c>
      <c r="O557" s="17" t="s">
        <v>34</v>
      </c>
      <c r="U557" t="str">
        <f t="shared" si="53"/>
        <v>Budaors Challenger CupQuarter FinalAdrian DuszakAdam Bako</v>
      </c>
      <c r="Z557">
        <f t="shared" si="48"/>
        <v>0</v>
      </c>
      <c r="AA557">
        <f t="shared" si="49"/>
        <v>0</v>
      </c>
      <c r="AB557">
        <f t="shared" si="50"/>
        <v>1</v>
      </c>
      <c r="AC557">
        <f t="shared" si="51"/>
        <v>0</v>
      </c>
      <c r="AD557">
        <f t="shared" si="52"/>
        <v>0</v>
      </c>
    </row>
    <row r="558" spans="1:30" x14ac:dyDescent="0.35">
      <c r="A558" s="15">
        <v>44310</v>
      </c>
      <c r="B558" s="16" t="s">
        <v>18</v>
      </c>
      <c r="C558" s="16" t="s">
        <v>114</v>
      </c>
      <c r="D558" s="16" t="s">
        <v>5</v>
      </c>
      <c r="E558" s="16" t="s">
        <v>57</v>
      </c>
      <c r="F558" s="16" t="s">
        <v>4</v>
      </c>
      <c r="G558" s="16" t="s">
        <v>54</v>
      </c>
      <c r="H558" s="16">
        <v>1</v>
      </c>
      <c r="I558" s="16">
        <v>21</v>
      </c>
      <c r="J558" s="16" t="s">
        <v>122</v>
      </c>
      <c r="K558" s="16" t="s">
        <v>30</v>
      </c>
      <c r="L558" s="16" t="s">
        <v>12</v>
      </c>
      <c r="M558" s="16">
        <v>2</v>
      </c>
      <c r="N558" s="16" t="s">
        <v>11</v>
      </c>
      <c r="O558" s="17" t="s">
        <v>35</v>
      </c>
      <c r="U558" t="str">
        <f t="shared" si="53"/>
        <v>Budaors Challenger CupQuarter FinalAdrian DuszakAdam Bako</v>
      </c>
      <c r="Z558">
        <f t="shared" si="48"/>
        <v>0</v>
      </c>
      <c r="AA558">
        <f t="shared" si="49"/>
        <v>0</v>
      </c>
      <c r="AB558">
        <f t="shared" si="50"/>
        <v>0</v>
      </c>
      <c r="AC558">
        <f t="shared" si="51"/>
        <v>0</v>
      </c>
      <c r="AD558">
        <f t="shared" si="52"/>
        <v>1</v>
      </c>
    </row>
    <row r="559" spans="1:30" x14ac:dyDescent="0.35">
      <c r="A559" s="15">
        <v>44310</v>
      </c>
      <c r="B559" s="16" t="s">
        <v>18</v>
      </c>
      <c r="C559" s="16" t="s">
        <v>114</v>
      </c>
      <c r="D559" s="16" t="s">
        <v>5</v>
      </c>
      <c r="E559" s="16" t="s">
        <v>57</v>
      </c>
      <c r="F559" s="16" t="s">
        <v>4</v>
      </c>
      <c r="G559" s="16" t="s">
        <v>54</v>
      </c>
      <c r="H559" s="16">
        <v>1</v>
      </c>
      <c r="I559" s="16">
        <v>22</v>
      </c>
      <c r="J559" s="16" t="s">
        <v>122</v>
      </c>
      <c r="K559" s="16" t="s">
        <v>30</v>
      </c>
      <c r="L559" s="16" t="s">
        <v>12</v>
      </c>
      <c r="M559" s="16" t="s">
        <v>39</v>
      </c>
      <c r="N559" s="16" t="s">
        <v>11</v>
      </c>
      <c r="O559" s="17" t="s">
        <v>33</v>
      </c>
      <c r="U559" t="str">
        <f t="shared" si="53"/>
        <v>Budaors Challenger CupQuarter FinalAdrian DuszakAdam Bako</v>
      </c>
      <c r="Z559">
        <f t="shared" ref="Z559:Z604" si="54">IF(L559=N559,1,0)</f>
        <v>0</v>
      </c>
      <c r="AA559">
        <f t="shared" ref="AA559:AA604" si="55">IF(AND(M559=1,L559=N559),1,0)</f>
        <v>0</v>
      </c>
      <c r="AB559">
        <f t="shared" ref="AB559:AB604" si="56">IF(AND(M559=1,L559&lt;&gt;N559,N559&lt;&gt;"E"),1,0)</f>
        <v>0</v>
      </c>
      <c r="AC559">
        <f t="shared" ref="AC559:AC604" si="57">IF(AND(M559=2,L559=N559),1,0)</f>
        <v>0</v>
      </c>
      <c r="AD559">
        <f t="shared" ref="AD559:AD604" si="58">IF(AND(M559=2,L559&lt;&gt;N559,N559&lt;&gt;"E"),1,0)</f>
        <v>0</v>
      </c>
    </row>
    <row r="560" spans="1:30" x14ac:dyDescent="0.35">
      <c r="A560" s="15">
        <v>44310</v>
      </c>
      <c r="B560" s="16" t="s">
        <v>18</v>
      </c>
      <c r="C560" s="16" t="s">
        <v>114</v>
      </c>
      <c r="D560" s="16" t="s">
        <v>5</v>
      </c>
      <c r="E560" s="16" t="s">
        <v>57</v>
      </c>
      <c r="F560" s="16" t="s">
        <v>4</v>
      </c>
      <c r="G560" s="16" t="s">
        <v>54</v>
      </c>
      <c r="H560" s="16">
        <v>1</v>
      </c>
      <c r="I560" s="16">
        <v>23</v>
      </c>
      <c r="J560" s="16" t="s">
        <v>122</v>
      </c>
      <c r="K560" s="16" t="s">
        <v>30</v>
      </c>
      <c r="L560" s="16" t="s">
        <v>12</v>
      </c>
      <c r="M560" s="16">
        <v>1</v>
      </c>
      <c r="N560" s="16" t="s">
        <v>12</v>
      </c>
      <c r="O560" s="17" t="s">
        <v>34</v>
      </c>
      <c r="U560" t="str">
        <f t="shared" si="53"/>
        <v>Budaors Challenger CupQuarter FinalAdrian DuszakAdam Bako</v>
      </c>
      <c r="Z560">
        <f t="shared" si="54"/>
        <v>1</v>
      </c>
      <c r="AA560">
        <f t="shared" si="55"/>
        <v>1</v>
      </c>
      <c r="AB560">
        <f t="shared" si="56"/>
        <v>0</v>
      </c>
      <c r="AC560">
        <f t="shared" si="57"/>
        <v>0</v>
      </c>
      <c r="AD560">
        <f t="shared" si="58"/>
        <v>0</v>
      </c>
    </row>
    <row r="561" spans="1:30" x14ac:dyDescent="0.35">
      <c r="A561" s="15">
        <v>44310</v>
      </c>
      <c r="B561" s="16" t="s">
        <v>18</v>
      </c>
      <c r="C561" s="16" t="s">
        <v>114</v>
      </c>
      <c r="D561" s="16" t="s">
        <v>5</v>
      </c>
      <c r="E561" s="16" t="s">
        <v>57</v>
      </c>
      <c r="F561" s="16" t="s">
        <v>4</v>
      </c>
      <c r="G561" s="16" t="s">
        <v>54</v>
      </c>
      <c r="H561" s="16">
        <v>2</v>
      </c>
      <c r="I561" s="16">
        <v>24</v>
      </c>
      <c r="J561" s="16" t="s">
        <v>122</v>
      </c>
      <c r="K561" s="16" t="s">
        <v>30</v>
      </c>
      <c r="L561" s="16" t="s">
        <v>12</v>
      </c>
      <c r="M561" s="16">
        <v>2</v>
      </c>
      <c r="N561" s="16" t="s">
        <v>11</v>
      </c>
      <c r="O561" s="17" t="s">
        <v>33</v>
      </c>
      <c r="U561" t="str">
        <f t="shared" si="53"/>
        <v>Budaors Challenger CupQuarter FinalAdrian DuszakAdam Bako</v>
      </c>
      <c r="Z561">
        <f t="shared" si="54"/>
        <v>0</v>
      </c>
      <c r="AA561">
        <f t="shared" si="55"/>
        <v>0</v>
      </c>
      <c r="AB561">
        <f t="shared" si="56"/>
        <v>0</v>
      </c>
      <c r="AC561">
        <f t="shared" si="57"/>
        <v>0</v>
      </c>
      <c r="AD561">
        <f t="shared" si="58"/>
        <v>1</v>
      </c>
    </row>
    <row r="562" spans="1:30" x14ac:dyDescent="0.35">
      <c r="A562" s="15">
        <v>44310</v>
      </c>
      <c r="B562" s="16" t="s">
        <v>18</v>
      </c>
      <c r="C562" s="16" t="s">
        <v>114</v>
      </c>
      <c r="D562" s="16" t="s">
        <v>5</v>
      </c>
      <c r="E562" s="16" t="s">
        <v>57</v>
      </c>
      <c r="F562" s="16" t="s">
        <v>4</v>
      </c>
      <c r="G562" s="16" t="s">
        <v>54</v>
      </c>
      <c r="H562" s="16">
        <v>2</v>
      </c>
      <c r="I562" s="16">
        <v>25</v>
      </c>
      <c r="J562" s="16" t="s">
        <v>122</v>
      </c>
      <c r="K562" s="16" t="s">
        <v>30</v>
      </c>
      <c r="L562" s="16" t="s">
        <v>12</v>
      </c>
      <c r="M562" s="16">
        <v>1</v>
      </c>
      <c r="N562" s="16" t="s">
        <v>11</v>
      </c>
      <c r="O562" s="17" t="s">
        <v>33</v>
      </c>
      <c r="U562" t="str">
        <f t="shared" si="53"/>
        <v>Budaors Challenger CupQuarter FinalAdrian DuszakAdam Bako</v>
      </c>
      <c r="Z562">
        <f>IF(L562=N562,1,0)</f>
        <v>0</v>
      </c>
      <c r="AA562">
        <f t="shared" si="55"/>
        <v>0</v>
      </c>
      <c r="AB562">
        <f t="shared" si="56"/>
        <v>1</v>
      </c>
      <c r="AC562">
        <f t="shared" si="57"/>
        <v>0</v>
      </c>
      <c r="AD562">
        <f t="shared" si="58"/>
        <v>0</v>
      </c>
    </row>
    <row r="563" spans="1:30" x14ac:dyDescent="0.35">
      <c r="A563" s="15">
        <v>44310</v>
      </c>
      <c r="B563" s="16" t="s">
        <v>18</v>
      </c>
      <c r="C563" s="16" t="s">
        <v>114</v>
      </c>
      <c r="D563" s="16" t="s">
        <v>5</v>
      </c>
      <c r="E563" s="16" t="s">
        <v>57</v>
      </c>
      <c r="F563" s="16" t="s">
        <v>4</v>
      </c>
      <c r="G563" s="16" t="s">
        <v>54</v>
      </c>
      <c r="H563" s="16">
        <v>2</v>
      </c>
      <c r="I563" s="16">
        <v>26</v>
      </c>
      <c r="J563" s="16" t="s">
        <v>122</v>
      </c>
      <c r="K563" s="16" t="s">
        <v>30</v>
      </c>
      <c r="L563" s="16" t="s">
        <v>12</v>
      </c>
      <c r="M563" s="16">
        <v>2</v>
      </c>
      <c r="N563" s="16" t="s">
        <v>12</v>
      </c>
      <c r="O563" s="17" t="s">
        <v>33</v>
      </c>
      <c r="U563" t="str">
        <f t="shared" si="53"/>
        <v>Budaors Challenger CupQuarter FinalAdrian DuszakAdam Bako</v>
      </c>
      <c r="Z563">
        <f t="shared" si="54"/>
        <v>1</v>
      </c>
      <c r="AA563">
        <f t="shared" si="55"/>
        <v>0</v>
      </c>
      <c r="AB563">
        <f t="shared" si="56"/>
        <v>0</v>
      </c>
      <c r="AC563">
        <f t="shared" si="57"/>
        <v>1</v>
      </c>
      <c r="AD563">
        <f t="shared" si="58"/>
        <v>0</v>
      </c>
    </row>
    <row r="564" spans="1:30" x14ac:dyDescent="0.35">
      <c r="A564" s="15">
        <v>44310</v>
      </c>
      <c r="B564" s="16" t="s">
        <v>18</v>
      </c>
      <c r="C564" s="16" t="s">
        <v>114</v>
      </c>
      <c r="D564" s="16" t="s">
        <v>5</v>
      </c>
      <c r="E564" s="16" t="s">
        <v>57</v>
      </c>
      <c r="F564" s="16" t="s">
        <v>4</v>
      </c>
      <c r="G564" s="16" t="s">
        <v>54</v>
      </c>
      <c r="H564" s="16">
        <v>2</v>
      </c>
      <c r="I564" s="16">
        <v>27</v>
      </c>
      <c r="J564" s="16" t="s">
        <v>122</v>
      </c>
      <c r="K564" s="16" t="s">
        <v>30</v>
      </c>
      <c r="L564" s="16" t="s">
        <v>12</v>
      </c>
      <c r="M564" s="16">
        <v>1</v>
      </c>
      <c r="N564" s="16" t="s">
        <v>11</v>
      </c>
      <c r="O564" s="17" t="s">
        <v>35</v>
      </c>
      <c r="U564" t="str">
        <f t="shared" si="53"/>
        <v>Budaors Challenger CupQuarter FinalAdrian DuszakAdam Bako</v>
      </c>
      <c r="Z564">
        <f t="shared" si="54"/>
        <v>0</v>
      </c>
      <c r="AA564">
        <f t="shared" si="55"/>
        <v>0</v>
      </c>
      <c r="AB564">
        <f t="shared" si="56"/>
        <v>1</v>
      </c>
      <c r="AC564">
        <f t="shared" si="57"/>
        <v>0</v>
      </c>
      <c r="AD564">
        <f t="shared" si="58"/>
        <v>0</v>
      </c>
    </row>
    <row r="565" spans="1:30" x14ac:dyDescent="0.35">
      <c r="A565" s="15">
        <v>44310</v>
      </c>
      <c r="B565" s="16" t="s">
        <v>18</v>
      </c>
      <c r="C565" s="16" t="s">
        <v>114</v>
      </c>
      <c r="D565" s="16" t="s">
        <v>5</v>
      </c>
      <c r="E565" s="16" t="s">
        <v>57</v>
      </c>
      <c r="F565" s="16" t="s">
        <v>4</v>
      </c>
      <c r="G565" s="16" t="s">
        <v>54</v>
      </c>
      <c r="H565" s="16">
        <v>2</v>
      </c>
      <c r="I565" s="16">
        <v>28</v>
      </c>
      <c r="J565" s="16" t="s">
        <v>122</v>
      </c>
      <c r="K565" s="16" t="s">
        <v>30</v>
      </c>
      <c r="L565" s="16" t="s">
        <v>11</v>
      </c>
      <c r="M565" s="16">
        <v>2</v>
      </c>
      <c r="N565" s="16" t="s">
        <v>12</v>
      </c>
      <c r="O565" s="17" t="s">
        <v>34</v>
      </c>
      <c r="U565" t="str">
        <f t="shared" si="53"/>
        <v>Budaors Challenger CupQuarter FinalAdrian DuszakAdam Bako</v>
      </c>
      <c r="Z565">
        <f t="shared" si="54"/>
        <v>0</v>
      </c>
      <c r="AA565">
        <f t="shared" si="55"/>
        <v>0</v>
      </c>
      <c r="AB565">
        <f t="shared" si="56"/>
        <v>0</v>
      </c>
      <c r="AC565">
        <f t="shared" si="57"/>
        <v>0</v>
      </c>
      <c r="AD565">
        <f t="shared" si="58"/>
        <v>1</v>
      </c>
    </row>
    <row r="566" spans="1:30" x14ac:dyDescent="0.35">
      <c r="A566" s="15">
        <v>44310</v>
      </c>
      <c r="B566" s="16" t="s">
        <v>18</v>
      </c>
      <c r="C566" s="16" t="s">
        <v>114</v>
      </c>
      <c r="D566" s="16" t="s">
        <v>5</v>
      </c>
      <c r="E566" s="16" t="s">
        <v>57</v>
      </c>
      <c r="F566" s="16" t="s">
        <v>4</v>
      </c>
      <c r="G566" s="16" t="s">
        <v>54</v>
      </c>
      <c r="H566" s="16">
        <v>2</v>
      </c>
      <c r="I566" s="16">
        <v>29</v>
      </c>
      <c r="J566" s="16" t="s">
        <v>122</v>
      </c>
      <c r="K566" s="16" t="s">
        <v>30</v>
      </c>
      <c r="L566" s="16" t="s">
        <v>11</v>
      </c>
      <c r="M566" s="16">
        <v>1</v>
      </c>
      <c r="N566" s="16" t="s">
        <v>12</v>
      </c>
      <c r="O566" s="17" t="s">
        <v>33</v>
      </c>
      <c r="U566" t="str">
        <f t="shared" si="53"/>
        <v>Budaors Challenger CupQuarter FinalAdrian DuszakAdam Bako</v>
      </c>
      <c r="Z566">
        <f t="shared" si="54"/>
        <v>0</v>
      </c>
      <c r="AA566">
        <f t="shared" si="55"/>
        <v>0</v>
      </c>
      <c r="AB566">
        <f t="shared" si="56"/>
        <v>1</v>
      </c>
      <c r="AC566">
        <f t="shared" si="57"/>
        <v>0</v>
      </c>
      <c r="AD566">
        <f t="shared" si="58"/>
        <v>0</v>
      </c>
    </row>
    <row r="567" spans="1:30" x14ac:dyDescent="0.35">
      <c r="A567" s="15">
        <v>44310</v>
      </c>
      <c r="B567" s="16" t="s">
        <v>18</v>
      </c>
      <c r="C567" s="16" t="s">
        <v>114</v>
      </c>
      <c r="D567" s="16" t="s">
        <v>5</v>
      </c>
      <c r="E567" s="16" t="s">
        <v>57</v>
      </c>
      <c r="F567" s="16" t="s">
        <v>4</v>
      </c>
      <c r="G567" s="16" t="s">
        <v>54</v>
      </c>
      <c r="H567" s="16">
        <v>2</v>
      </c>
      <c r="I567" s="16">
        <v>30</v>
      </c>
      <c r="J567" s="16" t="s">
        <v>122</v>
      </c>
      <c r="K567" s="16" t="s">
        <v>30</v>
      </c>
      <c r="L567" s="16" t="s">
        <v>11</v>
      </c>
      <c r="M567" s="16">
        <v>1</v>
      </c>
      <c r="N567" s="16" t="s">
        <v>11</v>
      </c>
      <c r="O567" s="17" t="s">
        <v>34</v>
      </c>
      <c r="U567" t="str">
        <f t="shared" si="53"/>
        <v>Budaors Challenger CupQuarter FinalAdrian DuszakAdam Bako</v>
      </c>
      <c r="Z567">
        <f t="shared" si="54"/>
        <v>1</v>
      </c>
      <c r="AA567">
        <f t="shared" si="55"/>
        <v>1</v>
      </c>
      <c r="AB567">
        <f t="shared" si="56"/>
        <v>0</v>
      </c>
      <c r="AC567">
        <f t="shared" si="57"/>
        <v>0</v>
      </c>
      <c r="AD567">
        <f t="shared" si="58"/>
        <v>0</v>
      </c>
    </row>
    <row r="568" spans="1:30" x14ac:dyDescent="0.35">
      <c r="A568" s="15">
        <v>44310</v>
      </c>
      <c r="B568" s="16" t="s">
        <v>18</v>
      </c>
      <c r="C568" s="16" t="s">
        <v>114</v>
      </c>
      <c r="D568" s="16" t="s">
        <v>5</v>
      </c>
      <c r="E568" s="16" t="s">
        <v>57</v>
      </c>
      <c r="F568" s="16" t="s">
        <v>4</v>
      </c>
      <c r="G568" s="16" t="s">
        <v>54</v>
      </c>
      <c r="H568" s="16">
        <v>2</v>
      </c>
      <c r="I568" s="16">
        <v>31</v>
      </c>
      <c r="J568" s="16" t="s">
        <v>122</v>
      </c>
      <c r="K568" s="16" t="s">
        <v>30</v>
      </c>
      <c r="L568" s="16" t="s">
        <v>11</v>
      </c>
      <c r="M568" s="16">
        <v>1</v>
      </c>
      <c r="N568" s="16" t="s">
        <v>11</v>
      </c>
      <c r="O568" s="17" t="s">
        <v>35</v>
      </c>
      <c r="U568" t="str">
        <f t="shared" si="53"/>
        <v>Budaors Challenger CupQuarter FinalAdrian DuszakAdam Bako</v>
      </c>
      <c r="Z568">
        <f t="shared" si="54"/>
        <v>1</v>
      </c>
      <c r="AA568">
        <f t="shared" si="55"/>
        <v>1</v>
      </c>
      <c r="AB568">
        <f t="shared" si="56"/>
        <v>0</v>
      </c>
      <c r="AC568">
        <f t="shared" si="57"/>
        <v>0</v>
      </c>
      <c r="AD568">
        <f t="shared" si="58"/>
        <v>0</v>
      </c>
    </row>
    <row r="569" spans="1:30" x14ac:dyDescent="0.35">
      <c r="A569" s="15">
        <v>44310</v>
      </c>
      <c r="B569" s="16" t="s">
        <v>18</v>
      </c>
      <c r="C569" s="16" t="s">
        <v>114</v>
      </c>
      <c r="D569" s="16" t="s">
        <v>5</v>
      </c>
      <c r="E569" s="16" t="s">
        <v>57</v>
      </c>
      <c r="F569" s="16" t="s">
        <v>4</v>
      </c>
      <c r="G569" s="16" t="s">
        <v>54</v>
      </c>
      <c r="H569" s="16">
        <v>2</v>
      </c>
      <c r="I569" s="16">
        <v>32</v>
      </c>
      <c r="J569" s="16" t="s">
        <v>122</v>
      </c>
      <c r="K569" s="16" t="s">
        <v>30</v>
      </c>
      <c r="L569" s="16" t="s">
        <v>12</v>
      </c>
      <c r="M569" s="16" t="s">
        <v>39</v>
      </c>
      <c r="N569" s="16" t="s">
        <v>11</v>
      </c>
      <c r="O569" s="17" t="s">
        <v>33</v>
      </c>
      <c r="U569" t="str">
        <f t="shared" si="53"/>
        <v>Budaors Challenger CupQuarter FinalAdrian DuszakAdam Bako</v>
      </c>
      <c r="Z569">
        <f t="shared" si="54"/>
        <v>0</v>
      </c>
      <c r="AA569">
        <f t="shared" si="55"/>
        <v>0</v>
      </c>
      <c r="AB569">
        <f t="shared" si="56"/>
        <v>0</v>
      </c>
      <c r="AC569">
        <f t="shared" si="57"/>
        <v>0</v>
      </c>
      <c r="AD569">
        <f t="shared" si="58"/>
        <v>0</v>
      </c>
    </row>
    <row r="570" spans="1:30" x14ac:dyDescent="0.35">
      <c r="A570" s="15">
        <v>44310</v>
      </c>
      <c r="B570" s="16" t="s">
        <v>18</v>
      </c>
      <c r="C570" s="16" t="s">
        <v>114</v>
      </c>
      <c r="D570" s="16" t="s">
        <v>5</v>
      </c>
      <c r="E570" s="16" t="s">
        <v>57</v>
      </c>
      <c r="F570" s="16" t="s">
        <v>4</v>
      </c>
      <c r="G570" s="16" t="s">
        <v>54</v>
      </c>
      <c r="H570" s="16">
        <v>2</v>
      </c>
      <c r="I570" s="16">
        <v>33</v>
      </c>
      <c r="J570" s="16" t="s">
        <v>122</v>
      </c>
      <c r="K570" s="16" t="s">
        <v>30</v>
      </c>
      <c r="L570" s="16" t="s">
        <v>12</v>
      </c>
      <c r="M570" s="16">
        <v>1</v>
      </c>
      <c r="N570" s="16" t="s">
        <v>12</v>
      </c>
      <c r="O570" s="17" t="s">
        <v>35</v>
      </c>
      <c r="U570" t="str">
        <f t="shared" si="53"/>
        <v>Budaors Challenger CupQuarter FinalAdrian DuszakAdam Bako</v>
      </c>
      <c r="Z570">
        <f t="shared" si="54"/>
        <v>1</v>
      </c>
      <c r="AA570">
        <f t="shared" si="55"/>
        <v>1</v>
      </c>
      <c r="AB570">
        <f t="shared" si="56"/>
        <v>0</v>
      </c>
      <c r="AC570">
        <f t="shared" si="57"/>
        <v>0</v>
      </c>
      <c r="AD570">
        <f t="shared" si="58"/>
        <v>0</v>
      </c>
    </row>
    <row r="571" spans="1:30" x14ac:dyDescent="0.35">
      <c r="A571" s="15">
        <v>44310</v>
      </c>
      <c r="B571" s="16" t="s">
        <v>18</v>
      </c>
      <c r="C571" s="16" t="s">
        <v>114</v>
      </c>
      <c r="D571" s="16" t="s">
        <v>5</v>
      </c>
      <c r="E571" s="16" t="s">
        <v>57</v>
      </c>
      <c r="F571" s="16" t="s">
        <v>4</v>
      </c>
      <c r="G571" s="16" t="s">
        <v>54</v>
      </c>
      <c r="H571" s="16">
        <v>2</v>
      </c>
      <c r="I571" s="16">
        <v>34</v>
      </c>
      <c r="J571" s="16" t="s">
        <v>122</v>
      </c>
      <c r="K571" s="16" t="s">
        <v>30</v>
      </c>
      <c r="L571" s="16" t="s">
        <v>12</v>
      </c>
      <c r="M571" s="16">
        <v>1</v>
      </c>
      <c r="N571" s="16" t="s">
        <v>12</v>
      </c>
      <c r="O571" s="17" t="s">
        <v>34</v>
      </c>
      <c r="U571" t="str">
        <f t="shared" si="53"/>
        <v>Budaors Challenger CupQuarter FinalAdrian DuszakAdam Bako</v>
      </c>
      <c r="Z571">
        <f t="shared" si="54"/>
        <v>1</v>
      </c>
      <c r="AA571">
        <f t="shared" si="55"/>
        <v>1</v>
      </c>
      <c r="AB571">
        <f t="shared" si="56"/>
        <v>0</v>
      </c>
      <c r="AC571">
        <f t="shared" si="57"/>
        <v>0</v>
      </c>
      <c r="AD571">
        <f t="shared" si="58"/>
        <v>0</v>
      </c>
    </row>
    <row r="572" spans="1:30" x14ac:dyDescent="0.35">
      <c r="A572" s="15">
        <v>44310</v>
      </c>
      <c r="B572" s="16" t="s">
        <v>18</v>
      </c>
      <c r="C572" s="16" t="s">
        <v>114</v>
      </c>
      <c r="D572" s="16" t="s">
        <v>5</v>
      </c>
      <c r="E572" s="16" t="s">
        <v>57</v>
      </c>
      <c r="F572" s="16" t="s">
        <v>4</v>
      </c>
      <c r="G572" s="16" t="s">
        <v>54</v>
      </c>
      <c r="H572" s="16">
        <v>2</v>
      </c>
      <c r="I572" s="16">
        <v>35</v>
      </c>
      <c r="J572" s="16" t="s">
        <v>122</v>
      </c>
      <c r="K572" s="16" t="s">
        <v>30</v>
      </c>
      <c r="L572" s="16" t="s">
        <v>12</v>
      </c>
      <c r="M572" s="16">
        <v>2</v>
      </c>
      <c r="N572" s="16" t="s">
        <v>12</v>
      </c>
      <c r="O572" s="17" t="s">
        <v>33</v>
      </c>
      <c r="U572" t="str">
        <f t="shared" si="53"/>
        <v>Budaors Challenger CupQuarter FinalAdrian DuszakAdam Bako</v>
      </c>
      <c r="Z572">
        <f t="shared" si="54"/>
        <v>1</v>
      </c>
      <c r="AA572">
        <f t="shared" si="55"/>
        <v>0</v>
      </c>
      <c r="AB572">
        <f t="shared" si="56"/>
        <v>0</v>
      </c>
      <c r="AC572">
        <f t="shared" si="57"/>
        <v>1</v>
      </c>
      <c r="AD572">
        <f t="shared" si="58"/>
        <v>0</v>
      </c>
    </row>
    <row r="573" spans="1:30" x14ac:dyDescent="0.35">
      <c r="A573" s="15">
        <v>44310</v>
      </c>
      <c r="B573" s="16" t="s">
        <v>18</v>
      </c>
      <c r="C573" s="16" t="s">
        <v>114</v>
      </c>
      <c r="D573" s="16" t="s">
        <v>5</v>
      </c>
      <c r="E573" s="16" t="s">
        <v>57</v>
      </c>
      <c r="F573" s="16" t="s">
        <v>4</v>
      </c>
      <c r="G573" s="16" t="s">
        <v>54</v>
      </c>
      <c r="H573" s="16">
        <v>2</v>
      </c>
      <c r="I573" s="16">
        <v>36</v>
      </c>
      <c r="J573" s="16" t="s">
        <v>122</v>
      </c>
      <c r="K573" s="16" t="s">
        <v>30</v>
      </c>
      <c r="L573" s="16" t="s">
        <v>11</v>
      </c>
      <c r="M573" s="16">
        <v>1</v>
      </c>
      <c r="N573" s="16" t="s">
        <v>11</v>
      </c>
      <c r="O573" s="17" t="s">
        <v>33</v>
      </c>
      <c r="U573" t="str">
        <f t="shared" si="53"/>
        <v>Budaors Challenger CupQuarter FinalAdrian DuszakAdam Bako</v>
      </c>
      <c r="Z573">
        <f t="shared" si="54"/>
        <v>1</v>
      </c>
      <c r="AA573">
        <f t="shared" si="55"/>
        <v>1</v>
      </c>
      <c r="AB573">
        <f t="shared" si="56"/>
        <v>0</v>
      </c>
      <c r="AC573">
        <f t="shared" si="57"/>
        <v>0</v>
      </c>
      <c r="AD573">
        <f t="shared" si="58"/>
        <v>0</v>
      </c>
    </row>
    <row r="574" spans="1:30" x14ac:dyDescent="0.35">
      <c r="A574" s="15">
        <v>44310</v>
      </c>
      <c r="B574" s="16" t="s">
        <v>18</v>
      </c>
      <c r="C574" s="16" t="s">
        <v>114</v>
      </c>
      <c r="D574" s="16" t="s">
        <v>5</v>
      </c>
      <c r="E574" s="16" t="s">
        <v>57</v>
      </c>
      <c r="F574" s="16" t="s">
        <v>4</v>
      </c>
      <c r="G574" s="16" t="s">
        <v>54</v>
      </c>
      <c r="H574" s="16">
        <v>2</v>
      </c>
      <c r="I574" s="16">
        <v>37</v>
      </c>
      <c r="J574" s="16" t="s">
        <v>122</v>
      </c>
      <c r="K574" s="16" t="s">
        <v>30</v>
      </c>
      <c r="L574" s="16" t="s">
        <v>11</v>
      </c>
      <c r="M574" s="16">
        <v>1</v>
      </c>
      <c r="N574" s="16" t="s">
        <v>40</v>
      </c>
      <c r="O574" s="17" t="s">
        <v>40</v>
      </c>
      <c r="U574" t="str">
        <f t="shared" si="53"/>
        <v>Budaors Challenger CupQuarter FinalAdrian DuszakAdam Bako</v>
      </c>
      <c r="Z574">
        <f t="shared" si="54"/>
        <v>0</v>
      </c>
      <c r="AA574">
        <f t="shared" si="55"/>
        <v>0</v>
      </c>
      <c r="AB574">
        <f t="shared" si="56"/>
        <v>0</v>
      </c>
      <c r="AC574">
        <f t="shared" si="57"/>
        <v>0</v>
      </c>
      <c r="AD574">
        <f t="shared" si="58"/>
        <v>0</v>
      </c>
    </row>
    <row r="575" spans="1:30" x14ac:dyDescent="0.35">
      <c r="A575" s="15">
        <v>44310</v>
      </c>
      <c r="B575" s="16" t="s">
        <v>18</v>
      </c>
      <c r="C575" s="16" t="s">
        <v>114</v>
      </c>
      <c r="D575" s="16" t="s">
        <v>5</v>
      </c>
      <c r="E575" s="16" t="s">
        <v>57</v>
      </c>
      <c r="F575" s="16" t="s">
        <v>4</v>
      </c>
      <c r="G575" s="16" t="s">
        <v>54</v>
      </c>
      <c r="H575" s="16">
        <v>2</v>
      </c>
      <c r="I575" s="16">
        <v>38</v>
      </c>
      <c r="J575" s="16" t="s">
        <v>122</v>
      </c>
      <c r="K575" s="16" t="s">
        <v>30</v>
      </c>
      <c r="L575" s="16" t="s">
        <v>11</v>
      </c>
      <c r="M575" s="16">
        <v>2</v>
      </c>
      <c r="N575" s="16" t="s">
        <v>11</v>
      </c>
      <c r="O575" s="17" t="s">
        <v>33</v>
      </c>
      <c r="U575" t="str">
        <f t="shared" si="53"/>
        <v>Budaors Challenger CupQuarter FinalAdrian DuszakAdam Bako</v>
      </c>
      <c r="Z575">
        <f t="shared" si="54"/>
        <v>1</v>
      </c>
      <c r="AA575">
        <f t="shared" si="55"/>
        <v>0</v>
      </c>
      <c r="AB575">
        <f t="shared" si="56"/>
        <v>0</v>
      </c>
      <c r="AC575">
        <f t="shared" si="57"/>
        <v>1</v>
      </c>
      <c r="AD575">
        <f t="shared" si="58"/>
        <v>0</v>
      </c>
    </row>
    <row r="576" spans="1:30" x14ac:dyDescent="0.35">
      <c r="A576" s="15">
        <v>44310</v>
      </c>
      <c r="B576" s="16" t="s">
        <v>18</v>
      </c>
      <c r="C576" s="16" t="s">
        <v>114</v>
      </c>
      <c r="D576" s="16" t="s">
        <v>5</v>
      </c>
      <c r="E576" s="16" t="s">
        <v>57</v>
      </c>
      <c r="F576" s="16" t="s">
        <v>4</v>
      </c>
      <c r="G576" s="16" t="s">
        <v>54</v>
      </c>
      <c r="H576" s="16">
        <v>2</v>
      </c>
      <c r="I576" s="16">
        <v>39</v>
      </c>
      <c r="J576" s="16" t="s">
        <v>122</v>
      </c>
      <c r="K576" s="16" t="s">
        <v>30</v>
      </c>
      <c r="L576" s="16" t="s">
        <v>11</v>
      </c>
      <c r="M576" s="16">
        <v>1</v>
      </c>
      <c r="N576" s="16" t="s">
        <v>12</v>
      </c>
      <c r="O576" s="17" t="s">
        <v>34</v>
      </c>
      <c r="U576" t="str">
        <f t="shared" si="53"/>
        <v>Budaors Challenger CupQuarter FinalAdrian DuszakAdam Bako</v>
      </c>
      <c r="Z576">
        <f t="shared" si="54"/>
        <v>0</v>
      </c>
      <c r="AA576">
        <f t="shared" si="55"/>
        <v>0</v>
      </c>
      <c r="AB576">
        <f t="shared" si="56"/>
        <v>1</v>
      </c>
      <c r="AC576">
        <f t="shared" si="57"/>
        <v>0</v>
      </c>
      <c r="AD576">
        <f t="shared" si="58"/>
        <v>0</v>
      </c>
    </row>
    <row r="577" spans="1:30" x14ac:dyDescent="0.35">
      <c r="A577" s="15">
        <v>44310</v>
      </c>
      <c r="B577" s="16" t="s">
        <v>18</v>
      </c>
      <c r="C577" s="16" t="s">
        <v>114</v>
      </c>
      <c r="D577" s="16" t="s">
        <v>5</v>
      </c>
      <c r="E577" s="16" t="s">
        <v>57</v>
      </c>
      <c r="F577" s="16" t="s">
        <v>4</v>
      </c>
      <c r="G577" s="16" t="s">
        <v>54</v>
      </c>
      <c r="H577" s="16">
        <v>2</v>
      </c>
      <c r="I577" s="16">
        <v>40</v>
      </c>
      <c r="J577" s="16" t="s">
        <v>122</v>
      </c>
      <c r="K577" s="16" t="s">
        <v>30</v>
      </c>
      <c r="L577" s="16" t="s">
        <v>11</v>
      </c>
      <c r="M577" s="16">
        <v>1</v>
      </c>
      <c r="N577" s="16" t="s">
        <v>12</v>
      </c>
      <c r="O577" s="17" t="s">
        <v>33</v>
      </c>
      <c r="U577" t="str">
        <f t="shared" si="53"/>
        <v>Budaors Challenger CupQuarter FinalAdrian DuszakAdam Bako</v>
      </c>
      <c r="Z577">
        <f t="shared" si="54"/>
        <v>0</v>
      </c>
      <c r="AA577">
        <f t="shared" si="55"/>
        <v>0</v>
      </c>
      <c r="AB577">
        <f t="shared" si="56"/>
        <v>1</v>
      </c>
      <c r="AC577">
        <f t="shared" si="57"/>
        <v>0</v>
      </c>
      <c r="AD577">
        <f t="shared" si="58"/>
        <v>0</v>
      </c>
    </row>
    <row r="578" spans="1:30" x14ac:dyDescent="0.35">
      <c r="A578" s="15">
        <v>44310</v>
      </c>
      <c r="B578" s="16" t="s">
        <v>18</v>
      </c>
      <c r="C578" s="16" t="s">
        <v>114</v>
      </c>
      <c r="D578" s="16" t="s">
        <v>5</v>
      </c>
      <c r="E578" s="16" t="s">
        <v>57</v>
      </c>
      <c r="F578" s="16" t="s">
        <v>4</v>
      </c>
      <c r="G578" s="16" t="s">
        <v>54</v>
      </c>
      <c r="H578" s="16">
        <v>2</v>
      </c>
      <c r="I578" s="16">
        <v>41</v>
      </c>
      <c r="J578" s="16" t="s">
        <v>122</v>
      </c>
      <c r="K578" s="16" t="s">
        <v>30</v>
      </c>
      <c r="L578" s="16" t="s">
        <v>12</v>
      </c>
      <c r="M578" s="16">
        <v>1</v>
      </c>
      <c r="N578" s="16" t="s">
        <v>11</v>
      </c>
      <c r="O578" s="17" t="s">
        <v>34</v>
      </c>
      <c r="U578" t="str">
        <f t="shared" si="53"/>
        <v>Budaors Challenger CupQuarter FinalAdrian DuszakAdam Bako</v>
      </c>
      <c r="Z578">
        <f t="shared" si="54"/>
        <v>0</v>
      </c>
      <c r="AA578">
        <f t="shared" si="55"/>
        <v>0</v>
      </c>
      <c r="AB578">
        <f t="shared" si="56"/>
        <v>1</v>
      </c>
      <c r="AC578">
        <f t="shared" si="57"/>
        <v>0</v>
      </c>
      <c r="AD578">
        <f t="shared" si="58"/>
        <v>0</v>
      </c>
    </row>
    <row r="579" spans="1:30" x14ac:dyDescent="0.35">
      <c r="A579" s="15">
        <v>44310</v>
      </c>
      <c r="B579" s="16" t="s">
        <v>18</v>
      </c>
      <c r="C579" s="16" t="s">
        <v>114</v>
      </c>
      <c r="D579" s="16" t="s">
        <v>5</v>
      </c>
      <c r="E579" s="16" t="s">
        <v>57</v>
      </c>
      <c r="F579" s="16" t="s">
        <v>4</v>
      </c>
      <c r="G579" s="16" t="s">
        <v>54</v>
      </c>
      <c r="H579" s="16">
        <v>2</v>
      </c>
      <c r="I579" s="16">
        <v>42</v>
      </c>
      <c r="J579" s="16" t="s">
        <v>122</v>
      </c>
      <c r="K579" s="16" t="s">
        <v>30</v>
      </c>
      <c r="L579" s="16" t="s">
        <v>12</v>
      </c>
      <c r="M579" s="16">
        <v>1</v>
      </c>
      <c r="N579" s="16" t="s">
        <v>12</v>
      </c>
      <c r="O579" s="17" t="s">
        <v>34</v>
      </c>
      <c r="U579" t="str">
        <f t="shared" ref="U579:U604" si="59">CONCATENATE(C579,G579,J579,K579)</f>
        <v>Budaors Challenger CupQuarter FinalAdrian DuszakAdam Bako</v>
      </c>
      <c r="Z579">
        <f t="shared" si="54"/>
        <v>1</v>
      </c>
      <c r="AA579">
        <f t="shared" si="55"/>
        <v>1</v>
      </c>
      <c r="AB579">
        <f t="shared" si="56"/>
        <v>0</v>
      </c>
      <c r="AC579">
        <f t="shared" si="57"/>
        <v>0</v>
      </c>
      <c r="AD579">
        <f t="shared" si="58"/>
        <v>0</v>
      </c>
    </row>
    <row r="580" spans="1:30" x14ac:dyDescent="0.35">
      <c r="A580" s="15">
        <v>44310</v>
      </c>
      <c r="B580" s="16" t="s">
        <v>18</v>
      </c>
      <c r="C580" s="16" t="s">
        <v>114</v>
      </c>
      <c r="D580" s="16" t="s">
        <v>5</v>
      </c>
      <c r="E580" s="16" t="s">
        <v>57</v>
      </c>
      <c r="F580" s="16" t="s">
        <v>4</v>
      </c>
      <c r="G580" s="16" t="s">
        <v>54</v>
      </c>
      <c r="H580" s="16">
        <v>2</v>
      </c>
      <c r="I580" s="16">
        <v>43</v>
      </c>
      <c r="J580" s="16" t="s">
        <v>122</v>
      </c>
      <c r="K580" s="16" t="s">
        <v>30</v>
      </c>
      <c r="L580" s="16" t="s">
        <v>12</v>
      </c>
      <c r="M580" s="16">
        <v>1</v>
      </c>
      <c r="N580" s="16" t="s">
        <v>11</v>
      </c>
      <c r="O580" s="17" t="s">
        <v>33</v>
      </c>
      <c r="U580" t="str">
        <f t="shared" si="59"/>
        <v>Budaors Challenger CupQuarter FinalAdrian DuszakAdam Bako</v>
      </c>
      <c r="Z580">
        <f t="shared" si="54"/>
        <v>0</v>
      </c>
      <c r="AA580">
        <f t="shared" si="55"/>
        <v>0</v>
      </c>
      <c r="AB580">
        <f t="shared" si="56"/>
        <v>1</v>
      </c>
      <c r="AC580">
        <f t="shared" si="57"/>
        <v>0</v>
      </c>
      <c r="AD580">
        <f t="shared" si="58"/>
        <v>0</v>
      </c>
    </row>
    <row r="581" spans="1:30" x14ac:dyDescent="0.35">
      <c r="A581" s="15">
        <v>44310</v>
      </c>
      <c r="B581" s="16" t="s">
        <v>18</v>
      </c>
      <c r="C581" s="16" t="s">
        <v>114</v>
      </c>
      <c r="D581" s="16" t="s">
        <v>5</v>
      </c>
      <c r="E581" s="16" t="s">
        <v>57</v>
      </c>
      <c r="F581" s="16" t="s">
        <v>4</v>
      </c>
      <c r="G581" s="16" t="s">
        <v>54</v>
      </c>
      <c r="H581" s="16">
        <v>2</v>
      </c>
      <c r="I581" s="16">
        <v>44</v>
      </c>
      <c r="J581" s="16" t="s">
        <v>122</v>
      </c>
      <c r="K581" s="16" t="s">
        <v>30</v>
      </c>
      <c r="L581" s="16" t="s">
        <v>12</v>
      </c>
      <c r="M581" s="16">
        <v>1</v>
      </c>
      <c r="N581" s="16" t="s">
        <v>11</v>
      </c>
      <c r="O581" s="17" t="s">
        <v>33</v>
      </c>
      <c r="U581" t="str">
        <f t="shared" si="59"/>
        <v>Budaors Challenger CupQuarter FinalAdrian DuszakAdam Bako</v>
      </c>
      <c r="Z581">
        <f t="shared" si="54"/>
        <v>0</v>
      </c>
      <c r="AA581">
        <f t="shared" si="55"/>
        <v>0</v>
      </c>
      <c r="AB581">
        <f t="shared" si="56"/>
        <v>1</v>
      </c>
      <c r="AC581">
        <f t="shared" si="57"/>
        <v>0</v>
      </c>
      <c r="AD581">
        <f t="shared" si="58"/>
        <v>0</v>
      </c>
    </row>
    <row r="582" spans="1:30" x14ac:dyDescent="0.35">
      <c r="A582" s="15">
        <v>44310</v>
      </c>
      <c r="B582" s="16" t="s">
        <v>18</v>
      </c>
      <c r="C582" s="16" t="s">
        <v>114</v>
      </c>
      <c r="D582" s="16" t="s">
        <v>5</v>
      </c>
      <c r="E582" s="16" t="s">
        <v>57</v>
      </c>
      <c r="F582" s="16" t="s">
        <v>4</v>
      </c>
      <c r="G582" s="16" t="s">
        <v>54</v>
      </c>
      <c r="H582" s="16">
        <v>2</v>
      </c>
      <c r="I582" s="16">
        <v>45</v>
      </c>
      <c r="J582" s="16" t="s">
        <v>122</v>
      </c>
      <c r="K582" s="16" t="s">
        <v>30</v>
      </c>
      <c r="L582" s="16" t="s">
        <v>11</v>
      </c>
      <c r="M582" s="16">
        <v>2</v>
      </c>
      <c r="N582" s="16" t="s">
        <v>12</v>
      </c>
      <c r="O582" s="17" t="s">
        <v>34</v>
      </c>
      <c r="U582" t="str">
        <f t="shared" si="59"/>
        <v>Budaors Challenger CupQuarter FinalAdrian DuszakAdam Bako</v>
      </c>
      <c r="Z582">
        <f t="shared" si="54"/>
        <v>0</v>
      </c>
      <c r="AA582">
        <f t="shared" si="55"/>
        <v>0</v>
      </c>
      <c r="AB582">
        <f t="shared" si="56"/>
        <v>0</v>
      </c>
      <c r="AC582">
        <f t="shared" si="57"/>
        <v>0</v>
      </c>
      <c r="AD582">
        <f t="shared" si="58"/>
        <v>1</v>
      </c>
    </row>
    <row r="583" spans="1:30" x14ac:dyDescent="0.35">
      <c r="A583" s="15">
        <v>44310</v>
      </c>
      <c r="B583" s="16" t="s">
        <v>18</v>
      </c>
      <c r="C583" s="16" t="s">
        <v>114</v>
      </c>
      <c r="D583" s="16" t="s">
        <v>5</v>
      </c>
      <c r="E583" s="16" t="s">
        <v>57</v>
      </c>
      <c r="F583" s="16" t="s">
        <v>4</v>
      </c>
      <c r="G583" s="16" t="s">
        <v>54</v>
      </c>
      <c r="H583" s="16">
        <v>2</v>
      </c>
      <c r="I583" s="16">
        <v>46</v>
      </c>
      <c r="J583" s="16" t="s">
        <v>122</v>
      </c>
      <c r="K583" s="16" t="s">
        <v>30</v>
      </c>
      <c r="L583" s="16" t="s">
        <v>11</v>
      </c>
      <c r="M583" s="16">
        <v>1</v>
      </c>
      <c r="N583" s="16" t="s">
        <v>11</v>
      </c>
      <c r="O583" s="17" t="s">
        <v>34</v>
      </c>
      <c r="U583" t="str">
        <f t="shared" si="59"/>
        <v>Budaors Challenger CupQuarter FinalAdrian DuszakAdam Bako</v>
      </c>
      <c r="Z583">
        <f t="shared" si="54"/>
        <v>1</v>
      </c>
      <c r="AA583">
        <f t="shared" si="55"/>
        <v>1</v>
      </c>
      <c r="AB583">
        <f t="shared" si="56"/>
        <v>0</v>
      </c>
      <c r="AC583">
        <f t="shared" si="57"/>
        <v>0</v>
      </c>
      <c r="AD583">
        <f t="shared" si="58"/>
        <v>0</v>
      </c>
    </row>
    <row r="584" spans="1:30" x14ac:dyDescent="0.35">
      <c r="A584" s="15">
        <v>44310</v>
      </c>
      <c r="B584" s="16" t="s">
        <v>18</v>
      </c>
      <c r="C584" s="16" t="s">
        <v>114</v>
      </c>
      <c r="D584" s="16" t="s">
        <v>5</v>
      </c>
      <c r="E584" s="16" t="s">
        <v>57</v>
      </c>
      <c r="F584" s="16" t="s">
        <v>4</v>
      </c>
      <c r="G584" s="16" t="s">
        <v>54</v>
      </c>
      <c r="H584" s="16">
        <v>3</v>
      </c>
      <c r="I584" s="16">
        <v>47</v>
      </c>
      <c r="J584" s="16" t="s">
        <v>122</v>
      </c>
      <c r="K584" s="16" t="s">
        <v>30</v>
      </c>
      <c r="L584" s="16" t="s">
        <v>11</v>
      </c>
      <c r="M584" s="16">
        <v>2</v>
      </c>
      <c r="N584" s="16" t="s">
        <v>12</v>
      </c>
      <c r="O584" s="17" t="s">
        <v>34</v>
      </c>
      <c r="U584" t="str">
        <f t="shared" si="59"/>
        <v>Budaors Challenger CupQuarter FinalAdrian DuszakAdam Bako</v>
      </c>
      <c r="Z584">
        <f t="shared" si="54"/>
        <v>0</v>
      </c>
      <c r="AA584">
        <f t="shared" si="55"/>
        <v>0</v>
      </c>
      <c r="AB584">
        <f t="shared" si="56"/>
        <v>0</v>
      </c>
      <c r="AC584">
        <f t="shared" si="57"/>
        <v>0</v>
      </c>
      <c r="AD584">
        <f t="shared" si="58"/>
        <v>1</v>
      </c>
    </row>
    <row r="585" spans="1:30" x14ac:dyDescent="0.35">
      <c r="A585" s="15">
        <v>44310</v>
      </c>
      <c r="B585" s="16" t="s">
        <v>18</v>
      </c>
      <c r="C585" s="16" t="s">
        <v>114</v>
      </c>
      <c r="D585" s="16" t="s">
        <v>5</v>
      </c>
      <c r="E585" s="16" t="s">
        <v>57</v>
      </c>
      <c r="F585" s="16" t="s">
        <v>4</v>
      </c>
      <c r="G585" s="16" t="s">
        <v>54</v>
      </c>
      <c r="H585" s="16">
        <v>3</v>
      </c>
      <c r="I585" s="16">
        <v>48</v>
      </c>
      <c r="J585" s="16" t="s">
        <v>122</v>
      </c>
      <c r="K585" s="16" t="s">
        <v>30</v>
      </c>
      <c r="L585" s="16" t="s">
        <v>11</v>
      </c>
      <c r="M585" s="16">
        <v>2</v>
      </c>
      <c r="N585" s="16" t="s">
        <v>12</v>
      </c>
      <c r="O585" s="17" t="s">
        <v>34</v>
      </c>
      <c r="U585" t="str">
        <f t="shared" si="59"/>
        <v>Budaors Challenger CupQuarter FinalAdrian DuszakAdam Bako</v>
      </c>
      <c r="Z585">
        <f t="shared" si="54"/>
        <v>0</v>
      </c>
      <c r="AA585">
        <f t="shared" si="55"/>
        <v>0</v>
      </c>
      <c r="AB585">
        <f t="shared" si="56"/>
        <v>0</v>
      </c>
      <c r="AC585">
        <f t="shared" si="57"/>
        <v>0</v>
      </c>
      <c r="AD585">
        <f t="shared" si="58"/>
        <v>1</v>
      </c>
    </row>
    <row r="586" spans="1:30" x14ac:dyDescent="0.35">
      <c r="A586" s="15">
        <v>44310</v>
      </c>
      <c r="B586" s="16" t="s">
        <v>18</v>
      </c>
      <c r="C586" s="16" t="s">
        <v>114</v>
      </c>
      <c r="D586" s="16" t="s">
        <v>5</v>
      </c>
      <c r="E586" s="16" t="s">
        <v>57</v>
      </c>
      <c r="F586" s="16" t="s">
        <v>4</v>
      </c>
      <c r="G586" s="16" t="s">
        <v>54</v>
      </c>
      <c r="H586" s="16">
        <v>3</v>
      </c>
      <c r="I586" s="16">
        <v>49</v>
      </c>
      <c r="J586" s="16" t="s">
        <v>122</v>
      </c>
      <c r="K586" s="16" t="s">
        <v>30</v>
      </c>
      <c r="L586" s="16" t="s">
        <v>11</v>
      </c>
      <c r="M586" s="16">
        <v>1</v>
      </c>
      <c r="N586" s="16" t="s">
        <v>12</v>
      </c>
      <c r="O586" s="17" t="s">
        <v>34</v>
      </c>
      <c r="U586" t="str">
        <f t="shared" si="59"/>
        <v>Budaors Challenger CupQuarter FinalAdrian DuszakAdam Bako</v>
      </c>
      <c r="Z586">
        <f t="shared" si="54"/>
        <v>0</v>
      </c>
      <c r="AA586">
        <f t="shared" si="55"/>
        <v>0</v>
      </c>
      <c r="AB586">
        <f t="shared" si="56"/>
        <v>1</v>
      </c>
      <c r="AC586">
        <f t="shared" si="57"/>
        <v>0</v>
      </c>
      <c r="AD586">
        <f t="shared" si="58"/>
        <v>0</v>
      </c>
    </row>
    <row r="587" spans="1:30" x14ac:dyDescent="0.35">
      <c r="A587" s="15">
        <v>44310</v>
      </c>
      <c r="B587" s="16" t="s">
        <v>18</v>
      </c>
      <c r="C587" s="16" t="s">
        <v>114</v>
      </c>
      <c r="D587" s="16" t="s">
        <v>5</v>
      </c>
      <c r="E587" s="16" t="s">
        <v>57</v>
      </c>
      <c r="F587" s="16" t="s">
        <v>4</v>
      </c>
      <c r="G587" s="16" t="s">
        <v>54</v>
      </c>
      <c r="H587" s="16">
        <v>3</v>
      </c>
      <c r="I587" s="16">
        <v>50</v>
      </c>
      <c r="J587" s="16" t="s">
        <v>122</v>
      </c>
      <c r="K587" s="16" t="s">
        <v>30</v>
      </c>
      <c r="L587" s="16" t="s">
        <v>11</v>
      </c>
      <c r="M587" s="16">
        <v>1</v>
      </c>
      <c r="N587" s="16" t="s">
        <v>11</v>
      </c>
      <c r="O587" s="17" t="s">
        <v>34</v>
      </c>
      <c r="U587" t="str">
        <f t="shared" si="59"/>
        <v>Budaors Challenger CupQuarter FinalAdrian DuszakAdam Bako</v>
      </c>
      <c r="Z587">
        <f t="shared" si="54"/>
        <v>1</v>
      </c>
      <c r="AA587">
        <f t="shared" si="55"/>
        <v>1</v>
      </c>
      <c r="AB587">
        <f t="shared" si="56"/>
        <v>0</v>
      </c>
      <c r="AC587">
        <f t="shared" si="57"/>
        <v>0</v>
      </c>
      <c r="AD587">
        <f t="shared" si="58"/>
        <v>0</v>
      </c>
    </row>
    <row r="588" spans="1:30" x14ac:dyDescent="0.35">
      <c r="A588" s="15">
        <v>44310</v>
      </c>
      <c r="B588" s="16" t="s">
        <v>18</v>
      </c>
      <c r="C588" s="16" t="s">
        <v>114</v>
      </c>
      <c r="D588" s="16" t="s">
        <v>5</v>
      </c>
      <c r="E588" s="16" t="s">
        <v>57</v>
      </c>
      <c r="F588" s="16" t="s">
        <v>4</v>
      </c>
      <c r="G588" s="16" t="s">
        <v>54</v>
      </c>
      <c r="H588" s="16">
        <v>3</v>
      </c>
      <c r="I588" s="16">
        <v>51</v>
      </c>
      <c r="J588" s="16" t="s">
        <v>122</v>
      </c>
      <c r="K588" s="16" t="s">
        <v>30</v>
      </c>
      <c r="L588" s="16" t="s">
        <v>12</v>
      </c>
      <c r="M588" s="16">
        <v>1</v>
      </c>
      <c r="N588" s="16" t="s">
        <v>11</v>
      </c>
      <c r="O588" s="17" t="s">
        <v>33</v>
      </c>
      <c r="U588" t="str">
        <f t="shared" si="59"/>
        <v>Budaors Challenger CupQuarter FinalAdrian DuszakAdam Bako</v>
      </c>
      <c r="Z588">
        <f t="shared" si="54"/>
        <v>0</v>
      </c>
      <c r="AA588">
        <f t="shared" si="55"/>
        <v>0</v>
      </c>
      <c r="AB588">
        <f t="shared" si="56"/>
        <v>1</v>
      </c>
      <c r="AC588">
        <f t="shared" si="57"/>
        <v>0</v>
      </c>
      <c r="AD588">
        <f t="shared" si="58"/>
        <v>0</v>
      </c>
    </row>
    <row r="589" spans="1:30" x14ac:dyDescent="0.35">
      <c r="A589" s="15">
        <v>44310</v>
      </c>
      <c r="B589" s="16" t="s">
        <v>18</v>
      </c>
      <c r="C589" s="16" t="s">
        <v>114</v>
      </c>
      <c r="D589" s="16" t="s">
        <v>5</v>
      </c>
      <c r="E589" s="16" t="s">
        <v>57</v>
      </c>
      <c r="F589" s="16" t="s">
        <v>4</v>
      </c>
      <c r="G589" s="16" t="s">
        <v>54</v>
      </c>
      <c r="H589" s="16">
        <v>3</v>
      </c>
      <c r="I589" s="16">
        <v>52</v>
      </c>
      <c r="J589" s="16" t="s">
        <v>122</v>
      </c>
      <c r="K589" s="16" t="s">
        <v>30</v>
      </c>
      <c r="L589" s="16" t="s">
        <v>12</v>
      </c>
      <c r="M589" s="16">
        <v>1</v>
      </c>
      <c r="N589" s="16" t="s">
        <v>11</v>
      </c>
      <c r="O589" s="17" t="s">
        <v>33</v>
      </c>
      <c r="U589" t="str">
        <f t="shared" si="59"/>
        <v>Budaors Challenger CupQuarter FinalAdrian DuszakAdam Bako</v>
      </c>
      <c r="Z589">
        <f t="shared" si="54"/>
        <v>0</v>
      </c>
      <c r="AA589">
        <f t="shared" si="55"/>
        <v>0</v>
      </c>
      <c r="AB589">
        <f t="shared" si="56"/>
        <v>1</v>
      </c>
      <c r="AC589">
        <f t="shared" si="57"/>
        <v>0</v>
      </c>
      <c r="AD589">
        <f t="shared" si="58"/>
        <v>0</v>
      </c>
    </row>
    <row r="590" spans="1:30" x14ac:dyDescent="0.35">
      <c r="A590" s="15">
        <v>44310</v>
      </c>
      <c r="B590" s="16" t="s">
        <v>18</v>
      </c>
      <c r="C590" s="16" t="s">
        <v>114</v>
      </c>
      <c r="D590" s="16" t="s">
        <v>5</v>
      </c>
      <c r="E590" s="16" t="s">
        <v>57</v>
      </c>
      <c r="F590" s="16" t="s">
        <v>4</v>
      </c>
      <c r="G590" s="16" t="s">
        <v>54</v>
      </c>
      <c r="H590" s="16">
        <v>3</v>
      </c>
      <c r="I590" s="16">
        <v>53</v>
      </c>
      <c r="J590" s="16" t="s">
        <v>122</v>
      </c>
      <c r="K590" s="16" t="s">
        <v>30</v>
      </c>
      <c r="L590" s="16" t="s">
        <v>12</v>
      </c>
      <c r="M590" s="16">
        <v>2</v>
      </c>
      <c r="N590" s="16" t="s">
        <v>11</v>
      </c>
      <c r="O590" s="17" t="s">
        <v>33</v>
      </c>
      <c r="U590" t="str">
        <f t="shared" si="59"/>
        <v>Budaors Challenger CupQuarter FinalAdrian DuszakAdam Bako</v>
      </c>
      <c r="Z590">
        <f t="shared" si="54"/>
        <v>0</v>
      </c>
      <c r="AA590">
        <f t="shared" si="55"/>
        <v>0</v>
      </c>
      <c r="AB590">
        <f t="shared" si="56"/>
        <v>0</v>
      </c>
      <c r="AC590">
        <f t="shared" si="57"/>
        <v>0</v>
      </c>
      <c r="AD590">
        <f t="shared" si="58"/>
        <v>1</v>
      </c>
    </row>
    <row r="591" spans="1:30" x14ac:dyDescent="0.35">
      <c r="A591" s="15">
        <v>44310</v>
      </c>
      <c r="B591" s="16" t="s">
        <v>18</v>
      </c>
      <c r="C591" s="16" t="s">
        <v>114</v>
      </c>
      <c r="D591" s="16" t="s">
        <v>5</v>
      </c>
      <c r="E591" s="16" t="s">
        <v>57</v>
      </c>
      <c r="F591" s="16" t="s">
        <v>4</v>
      </c>
      <c r="G591" s="16" t="s">
        <v>54</v>
      </c>
      <c r="H591" s="16">
        <v>3</v>
      </c>
      <c r="I591" s="16">
        <v>54</v>
      </c>
      <c r="J591" s="16" t="s">
        <v>122</v>
      </c>
      <c r="K591" s="16" t="s">
        <v>30</v>
      </c>
      <c r="L591" s="16" t="s">
        <v>12</v>
      </c>
      <c r="M591" s="16">
        <v>1</v>
      </c>
      <c r="N591" s="16" t="s">
        <v>12</v>
      </c>
      <c r="O591" s="17" t="s">
        <v>34</v>
      </c>
      <c r="U591" t="str">
        <f t="shared" si="59"/>
        <v>Budaors Challenger CupQuarter FinalAdrian DuszakAdam Bako</v>
      </c>
      <c r="Z591">
        <f t="shared" si="54"/>
        <v>1</v>
      </c>
      <c r="AA591">
        <f t="shared" si="55"/>
        <v>1</v>
      </c>
      <c r="AB591">
        <f t="shared" si="56"/>
        <v>0</v>
      </c>
      <c r="AC591">
        <f t="shared" si="57"/>
        <v>0</v>
      </c>
      <c r="AD591">
        <f t="shared" si="58"/>
        <v>0</v>
      </c>
    </row>
    <row r="592" spans="1:30" x14ac:dyDescent="0.35">
      <c r="A592" s="15">
        <v>44310</v>
      </c>
      <c r="B592" s="16" t="s">
        <v>18</v>
      </c>
      <c r="C592" s="16" t="s">
        <v>114</v>
      </c>
      <c r="D592" s="16" t="s">
        <v>5</v>
      </c>
      <c r="E592" s="16" t="s">
        <v>57</v>
      </c>
      <c r="F592" s="16" t="s">
        <v>4</v>
      </c>
      <c r="G592" s="16" t="s">
        <v>54</v>
      </c>
      <c r="H592" s="16">
        <v>3</v>
      </c>
      <c r="I592" s="16">
        <v>55</v>
      </c>
      <c r="J592" s="16" t="s">
        <v>122</v>
      </c>
      <c r="K592" s="16" t="s">
        <v>30</v>
      </c>
      <c r="L592" s="16" t="s">
        <v>11</v>
      </c>
      <c r="M592" s="16">
        <v>1</v>
      </c>
      <c r="N592" s="16" t="s">
        <v>12</v>
      </c>
      <c r="O592" s="17" t="s">
        <v>34</v>
      </c>
      <c r="U592" t="str">
        <f t="shared" si="59"/>
        <v>Budaors Challenger CupQuarter FinalAdrian DuszakAdam Bako</v>
      </c>
      <c r="Z592">
        <f t="shared" si="54"/>
        <v>0</v>
      </c>
      <c r="AA592">
        <f t="shared" si="55"/>
        <v>0</v>
      </c>
      <c r="AB592">
        <f t="shared" si="56"/>
        <v>1</v>
      </c>
      <c r="AC592">
        <f t="shared" si="57"/>
        <v>0</v>
      </c>
      <c r="AD592">
        <f t="shared" si="58"/>
        <v>0</v>
      </c>
    </row>
    <row r="593" spans="1:30" x14ac:dyDescent="0.35">
      <c r="A593" s="15">
        <v>44310</v>
      </c>
      <c r="B593" s="16" t="s">
        <v>18</v>
      </c>
      <c r="C593" s="16" t="s">
        <v>114</v>
      </c>
      <c r="D593" s="16" t="s">
        <v>5</v>
      </c>
      <c r="E593" s="16" t="s">
        <v>57</v>
      </c>
      <c r="F593" s="16" t="s">
        <v>4</v>
      </c>
      <c r="G593" s="16" t="s">
        <v>54</v>
      </c>
      <c r="H593" s="16">
        <v>3</v>
      </c>
      <c r="I593" s="16">
        <v>56</v>
      </c>
      <c r="J593" s="16" t="s">
        <v>122</v>
      </c>
      <c r="K593" s="16" t="s">
        <v>30</v>
      </c>
      <c r="L593" s="16" t="s">
        <v>11</v>
      </c>
      <c r="M593" s="16">
        <v>1</v>
      </c>
      <c r="N593" s="16" t="s">
        <v>11</v>
      </c>
      <c r="O593" s="17" t="s">
        <v>34</v>
      </c>
      <c r="U593" t="str">
        <f t="shared" si="59"/>
        <v>Budaors Challenger CupQuarter FinalAdrian DuszakAdam Bako</v>
      </c>
      <c r="Z593">
        <f t="shared" si="54"/>
        <v>1</v>
      </c>
      <c r="AA593">
        <f t="shared" si="55"/>
        <v>1</v>
      </c>
      <c r="AB593">
        <f t="shared" si="56"/>
        <v>0</v>
      </c>
      <c r="AC593">
        <f t="shared" si="57"/>
        <v>0</v>
      </c>
      <c r="AD593">
        <f t="shared" si="58"/>
        <v>0</v>
      </c>
    </row>
    <row r="594" spans="1:30" x14ac:dyDescent="0.35">
      <c r="A594" s="15">
        <v>44310</v>
      </c>
      <c r="B594" s="16" t="s">
        <v>18</v>
      </c>
      <c r="C594" s="16" t="s">
        <v>114</v>
      </c>
      <c r="D594" s="16" t="s">
        <v>5</v>
      </c>
      <c r="E594" s="16" t="s">
        <v>57</v>
      </c>
      <c r="F594" s="16" t="s">
        <v>4</v>
      </c>
      <c r="G594" s="16" t="s">
        <v>54</v>
      </c>
      <c r="H594" s="16">
        <v>3</v>
      </c>
      <c r="I594" s="16">
        <v>57</v>
      </c>
      <c r="J594" s="16" t="s">
        <v>122</v>
      </c>
      <c r="K594" s="16" t="s">
        <v>30</v>
      </c>
      <c r="L594" s="16" t="s">
        <v>11</v>
      </c>
      <c r="M594" s="16">
        <v>2</v>
      </c>
      <c r="N594" s="16" t="s">
        <v>11</v>
      </c>
      <c r="O594" s="17" t="s">
        <v>33</v>
      </c>
      <c r="U594" t="str">
        <f t="shared" si="59"/>
        <v>Budaors Challenger CupQuarter FinalAdrian DuszakAdam Bako</v>
      </c>
      <c r="Z594">
        <f t="shared" si="54"/>
        <v>1</v>
      </c>
      <c r="AA594">
        <f t="shared" si="55"/>
        <v>0</v>
      </c>
      <c r="AB594">
        <f t="shared" si="56"/>
        <v>0</v>
      </c>
      <c r="AC594">
        <f t="shared" si="57"/>
        <v>1</v>
      </c>
      <c r="AD594">
        <f t="shared" si="58"/>
        <v>0</v>
      </c>
    </row>
    <row r="595" spans="1:30" x14ac:dyDescent="0.35">
      <c r="A595" s="15">
        <v>44310</v>
      </c>
      <c r="B595" s="16" t="s">
        <v>18</v>
      </c>
      <c r="C595" s="16" t="s">
        <v>114</v>
      </c>
      <c r="D595" s="16" t="s">
        <v>5</v>
      </c>
      <c r="E595" s="16" t="s">
        <v>57</v>
      </c>
      <c r="F595" s="16" t="s">
        <v>4</v>
      </c>
      <c r="G595" s="16" t="s">
        <v>54</v>
      </c>
      <c r="H595" s="16">
        <v>3</v>
      </c>
      <c r="I595" s="16">
        <v>58</v>
      </c>
      <c r="J595" s="16" t="s">
        <v>122</v>
      </c>
      <c r="K595" s="16" t="s">
        <v>30</v>
      </c>
      <c r="L595" s="16" t="s">
        <v>11</v>
      </c>
      <c r="M595" s="16">
        <v>2</v>
      </c>
      <c r="N595" s="16" t="s">
        <v>12</v>
      </c>
      <c r="O595" s="17" t="s">
        <v>35</v>
      </c>
      <c r="U595" t="str">
        <f t="shared" si="59"/>
        <v>Budaors Challenger CupQuarter FinalAdrian DuszakAdam Bako</v>
      </c>
      <c r="Z595">
        <f t="shared" si="54"/>
        <v>0</v>
      </c>
      <c r="AA595">
        <f t="shared" si="55"/>
        <v>0</v>
      </c>
      <c r="AB595">
        <f t="shared" si="56"/>
        <v>0</v>
      </c>
      <c r="AC595">
        <f t="shared" si="57"/>
        <v>0</v>
      </c>
      <c r="AD595">
        <f t="shared" si="58"/>
        <v>1</v>
      </c>
    </row>
    <row r="596" spans="1:30" x14ac:dyDescent="0.35">
      <c r="A596" s="15">
        <v>44310</v>
      </c>
      <c r="B596" s="16" t="s">
        <v>18</v>
      </c>
      <c r="C596" s="16" t="s">
        <v>114</v>
      </c>
      <c r="D596" s="16" t="s">
        <v>5</v>
      </c>
      <c r="E596" s="16" t="s">
        <v>57</v>
      </c>
      <c r="F596" s="16" t="s">
        <v>4</v>
      </c>
      <c r="G596" s="16" t="s">
        <v>54</v>
      </c>
      <c r="H596" s="16">
        <v>3</v>
      </c>
      <c r="I596" s="16">
        <v>59</v>
      </c>
      <c r="J596" s="16" t="s">
        <v>122</v>
      </c>
      <c r="K596" s="16" t="s">
        <v>30</v>
      </c>
      <c r="L596" s="16" t="s">
        <v>12</v>
      </c>
      <c r="M596" s="16">
        <v>2</v>
      </c>
      <c r="N596" s="16" t="s">
        <v>12</v>
      </c>
      <c r="O596" s="17" t="s">
        <v>33</v>
      </c>
      <c r="U596" t="str">
        <f t="shared" si="59"/>
        <v>Budaors Challenger CupQuarter FinalAdrian DuszakAdam Bako</v>
      </c>
      <c r="Z596">
        <f t="shared" si="54"/>
        <v>1</v>
      </c>
      <c r="AA596">
        <f t="shared" si="55"/>
        <v>0</v>
      </c>
      <c r="AB596">
        <f t="shared" si="56"/>
        <v>0</v>
      </c>
      <c r="AC596">
        <f t="shared" si="57"/>
        <v>1</v>
      </c>
      <c r="AD596">
        <f t="shared" si="58"/>
        <v>0</v>
      </c>
    </row>
    <row r="597" spans="1:30" x14ac:dyDescent="0.35">
      <c r="A597" s="15">
        <v>44310</v>
      </c>
      <c r="B597" s="16" t="s">
        <v>18</v>
      </c>
      <c r="C597" s="16" t="s">
        <v>114</v>
      </c>
      <c r="D597" s="16" t="s">
        <v>5</v>
      </c>
      <c r="E597" s="16" t="s">
        <v>57</v>
      </c>
      <c r="F597" s="16" t="s">
        <v>4</v>
      </c>
      <c r="G597" s="16" t="s">
        <v>54</v>
      </c>
      <c r="H597" s="16">
        <v>3</v>
      </c>
      <c r="I597" s="16">
        <v>60</v>
      </c>
      <c r="J597" s="16" t="s">
        <v>122</v>
      </c>
      <c r="K597" s="16" t="s">
        <v>30</v>
      </c>
      <c r="L597" s="16" t="s">
        <v>12</v>
      </c>
      <c r="M597" s="16">
        <v>1</v>
      </c>
      <c r="N597" s="16" t="s">
        <v>11</v>
      </c>
      <c r="O597" s="17" t="s">
        <v>35</v>
      </c>
      <c r="U597" t="str">
        <f t="shared" si="59"/>
        <v>Budaors Challenger CupQuarter FinalAdrian DuszakAdam Bako</v>
      </c>
      <c r="Z597">
        <f t="shared" si="54"/>
        <v>0</v>
      </c>
      <c r="AA597">
        <f t="shared" si="55"/>
        <v>0</v>
      </c>
      <c r="AB597">
        <f t="shared" si="56"/>
        <v>1</v>
      </c>
      <c r="AC597">
        <f t="shared" si="57"/>
        <v>0</v>
      </c>
      <c r="AD597">
        <f t="shared" si="58"/>
        <v>0</v>
      </c>
    </row>
    <row r="598" spans="1:30" x14ac:dyDescent="0.35">
      <c r="A598" s="15">
        <v>44310</v>
      </c>
      <c r="B598" s="16" t="s">
        <v>18</v>
      </c>
      <c r="C598" s="16" t="s">
        <v>114</v>
      </c>
      <c r="D598" s="16" t="s">
        <v>5</v>
      </c>
      <c r="E598" s="16" t="s">
        <v>57</v>
      </c>
      <c r="F598" s="16" t="s">
        <v>4</v>
      </c>
      <c r="G598" s="16" t="s">
        <v>54</v>
      </c>
      <c r="H598" s="16">
        <v>3</v>
      </c>
      <c r="I598" s="16">
        <v>61</v>
      </c>
      <c r="J598" s="16" t="s">
        <v>122</v>
      </c>
      <c r="K598" s="16" t="s">
        <v>30</v>
      </c>
      <c r="L598" s="16" t="s">
        <v>12</v>
      </c>
      <c r="M598" s="16">
        <v>1</v>
      </c>
      <c r="N598" s="16" t="s">
        <v>11</v>
      </c>
      <c r="O598" s="17" t="s">
        <v>33</v>
      </c>
      <c r="U598" t="str">
        <f t="shared" si="59"/>
        <v>Budaors Challenger CupQuarter FinalAdrian DuszakAdam Bako</v>
      </c>
      <c r="Z598">
        <f t="shared" si="54"/>
        <v>0</v>
      </c>
      <c r="AA598">
        <f t="shared" si="55"/>
        <v>0</v>
      </c>
      <c r="AB598">
        <f t="shared" si="56"/>
        <v>1</v>
      </c>
      <c r="AC598">
        <f t="shared" si="57"/>
        <v>0</v>
      </c>
      <c r="AD598">
        <f t="shared" si="58"/>
        <v>0</v>
      </c>
    </row>
    <row r="599" spans="1:30" x14ac:dyDescent="0.35">
      <c r="A599" s="15">
        <v>44310</v>
      </c>
      <c r="B599" s="16" t="s">
        <v>18</v>
      </c>
      <c r="C599" s="16" t="s">
        <v>114</v>
      </c>
      <c r="D599" s="16" t="s">
        <v>5</v>
      </c>
      <c r="E599" s="16" t="s">
        <v>57</v>
      </c>
      <c r="F599" s="16" t="s">
        <v>4</v>
      </c>
      <c r="G599" s="16" t="s">
        <v>54</v>
      </c>
      <c r="H599" s="16">
        <v>3</v>
      </c>
      <c r="I599" s="16">
        <v>62</v>
      </c>
      <c r="J599" s="16" t="s">
        <v>122</v>
      </c>
      <c r="K599" s="16" t="s">
        <v>30</v>
      </c>
      <c r="L599" s="16" t="s">
        <v>12</v>
      </c>
      <c r="M599" s="16">
        <v>1</v>
      </c>
      <c r="N599" s="16" t="s">
        <v>12</v>
      </c>
      <c r="O599" s="17" t="s">
        <v>33</v>
      </c>
      <c r="U599" t="str">
        <f t="shared" si="59"/>
        <v>Budaors Challenger CupQuarter FinalAdrian DuszakAdam Bako</v>
      </c>
      <c r="Z599">
        <f t="shared" si="54"/>
        <v>1</v>
      </c>
      <c r="AA599">
        <f t="shared" si="55"/>
        <v>1</v>
      </c>
      <c r="AB599">
        <f t="shared" si="56"/>
        <v>0</v>
      </c>
      <c r="AC599">
        <f t="shared" si="57"/>
        <v>0</v>
      </c>
      <c r="AD599">
        <f t="shared" si="58"/>
        <v>0</v>
      </c>
    </row>
    <row r="600" spans="1:30" x14ac:dyDescent="0.35">
      <c r="A600" s="15">
        <v>44310</v>
      </c>
      <c r="B600" s="16" t="s">
        <v>18</v>
      </c>
      <c r="C600" s="16" t="s">
        <v>114</v>
      </c>
      <c r="D600" s="16" t="s">
        <v>5</v>
      </c>
      <c r="E600" s="16" t="s">
        <v>57</v>
      </c>
      <c r="F600" s="16" t="s">
        <v>4</v>
      </c>
      <c r="G600" s="16" t="s">
        <v>54</v>
      </c>
      <c r="H600" s="16">
        <v>3</v>
      </c>
      <c r="I600" s="16">
        <v>63</v>
      </c>
      <c r="J600" s="16" t="s">
        <v>122</v>
      </c>
      <c r="K600" s="16" t="s">
        <v>30</v>
      </c>
      <c r="L600" s="16" t="s">
        <v>11</v>
      </c>
      <c r="M600" s="16">
        <v>1</v>
      </c>
      <c r="N600" s="16" t="s">
        <v>11</v>
      </c>
      <c r="O600" s="17" t="s">
        <v>34</v>
      </c>
      <c r="U600" t="str">
        <f t="shared" si="59"/>
        <v>Budaors Challenger CupQuarter FinalAdrian DuszakAdam Bako</v>
      </c>
      <c r="Z600">
        <f t="shared" si="54"/>
        <v>1</v>
      </c>
      <c r="AA600">
        <f t="shared" si="55"/>
        <v>1</v>
      </c>
      <c r="AB600">
        <f t="shared" si="56"/>
        <v>0</v>
      </c>
      <c r="AC600">
        <f t="shared" si="57"/>
        <v>0</v>
      </c>
      <c r="AD600">
        <f t="shared" si="58"/>
        <v>0</v>
      </c>
    </row>
    <row r="601" spans="1:30" x14ac:dyDescent="0.35">
      <c r="A601" s="15">
        <v>44310</v>
      </c>
      <c r="B601" s="16" t="s">
        <v>18</v>
      </c>
      <c r="C601" s="16" t="s">
        <v>114</v>
      </c>
      <c r="D601" s="16" t="s">
        <v>5</v>
      </c>
      <c r="E601" s="16" t="s">
        <v>57</v>
      </c>
      <c r="F601" s="16" t="s">
        <v>4</v>
      </c>
      <c r="G601" s="16" t="s">
        <v>54</v>
      </c>
      <c r="H601" s="16">
        <v>3</v>
      </c>
      <c r="I601" s="16">
        <v>64</v>
      </c>
      <c r="J601" s="16" t="s">
        <v>122</v>
      </c>
      <c r="K601" s="16" t="s">
        <v>30</v>
      </c>
      <c r="L601" s="16" t="s">
        <v>11</v>
      </c>
      <c r="M601" s="16">
        <v>1</v>
      </c>
      <c r="N601" s="16" t="s">
        <v>11</v>
      </c>
      <c r="O601" s="17" t="s">
        <v>34</v>
      </c>
      <c r="U601" t="str">
        <f t="shared" si="59"/>
        <v>Budaors Challenger CupQuarter FinalAdrian DuszakAdam Bako</v>
      </c>
      <c r="Z601">
        <f t="shared" si="54"/>
        <v>1</v>
      </c>
      <c r="AA601">
        <f t="shared" si="55"/>
        <v>1</v>
      </c>
      <c r="AB601">
        <f t="shared" si="56"/>
        <v>0</v>
      </c>
      <c r="AC601">
        <f t="shared" si="57"/>
        <v>0</v>
      </c>
      <c r="AD601">
        <f t="shared" si="58"/>
        <v>0</v>
      </c>
    </row>
    <row r="602" spans="1:30" x14ac:dyDescent="0.35">
      <c r="A602" s="15">
        <v>44310</v>
      </c>
      <c r="B602" s="16" t="s">
        <v>18</v>
      </c>
      <c r="C602" s="16" t="s">
        <v>114</v>
      </c>
      <c r="D602" s="16" t="s">
        <v>5</v>
      </c>
      <c r="E602" s="16" t="s">
        <v>57</v>
      </c>
      <c r="F602" s="16" t="s">
        <v>4</v>
      </c>
      <c r="G602" s="16" t="s">
        <v>54</v>
      </c>
      <c r="H602" s="16">
        <v>3</v>
      </c>
      <c r="I602" s="16">
        <v>65</v>
      </c>
      <c r="J602" s="16" t="s">
        <v>122</v>
      </c>
      <c r="K602" s="16" t="s">
        <v>30</v>
      </c>
      <c r="L602" s="16" t="s">
        <v>11</v>
      </c>
      <c r="M602" s="16">
        <v>1</v>
      </c>
      <c r="N602" s="16" t="s">
        <v>11</v>
      </c>
      <c r="O602" s="17" t="s">
        <v>33</v>
      </c>
      <c r="U602" t="str">
        <f t="shared" si="59"/>
        <v>Budaors Challenger CupQuarter FinalAdrian DuszakAdam Bako</v>
      </c>
      <c r="Z602">
        <f t="shared" si="54"/>
        <v>1</v>
      </c>
      <c r="AA602">
        <f t="shared" si="55"/>
        <v>1</v>
      </c>
      <c r="AB602">
        <f t="shared" si="56"/>
        <v>0</v>
      </c>
      <c r="AC602">
        <f t="shared" si="57"/>
        <v>0</v>
      </c>
      <c r="AD602">
        <f t="shared" si="58"/>
        <v>0</v>
      </c>
    </row>
    <row r="603" spans="1:30" x14ac:dyDescent="0.35">
      <c r="A603" s="15">
        <v>44310</v>
      </c>
      <c r="B603" s="16" t="s">
        <v>18</v>
      </c>
      <c r="C603" s="16" t="s">
        <v>114</v>
      </c>
      <c r="D603" s="16" t="s">
        <v>5</v>
      </c>
      <c r="E603" s="16" t="s">
        <v>57</v>
      </c>
      <c r="F603" s="16" t="s">
        <v>4</v>
      </c>
      <c r="G603" s="16" t="s">
        <v>54</v>
      </c>
      <c r="H603" s="16">
        <v>3</v>
      </c>
      <c r="I603" s="16">
        <v>66</v>
      </c>
      <c r="J603" s="16" t="s">
        <v>122</v>
      </c>
      <c r="K603" s="16" t="s">
        <v>30</v>
      </c>
      <c r="L603" s="16" t="s">
        <v>11</v>
      </c>
      <c r="M603" s="16">
        <v>2</v>
      </c>
      <c r="N603" s="16" t="s">
        <v>40</v>
      </c>
      <c r="O603" s="17" t="s">
        <v>40</v>
      </c>
      <c r="U603" t="str">
        <f t="shared" si="59"/>
        <v>Budaors Challenger CupQuarter FinalAdrian DuszakAdam Bako</v>
      </c>
      <c r="Z603">
        <f t="shared" si="54"/>
        <v>0</v>
      </c>
      <c r="AA603">
        <f t="shared" si="55"/>
        <v>0</v>
      </c>
      <c r="AB603">
        <f t="shared" si="56"/>
        <v>0</v>
      </c>
      <c r="AC603">
        <f t="shared" si="57"/>
        <v>0</v>
      </c>
      <c r="AD603">
        <f t="shared" si="58"/>
        <v>0</v>
      </c>
    </row>
    <row r="604" spans="1:30" x14ac:dyDescent="0.35">
      <c r="A604" s="15">
        <v>44310</v>
      </c>
      <c r="B604" s="16" t="s">
        <v>18</v>
      </c>
      <c r="C604" s="16" t="s">
        <v>114</v>
      </c>
      <c r="D604" s="16" t="s">
        <v>5</v>
      </c>
      <c r="E604" s="16" t="s">
        <v>57</v>
      </c>
      <c r="F604" s="16" t="s">
        <v>4</v>
      </c>
      <c r="G604" s="16" t="s">
        <v>54</v>
      </c>
      <c r="H604" s="16">
        <v>3</v>
      </c>
      <c r="I604" s="16">
        <v>67</v>
      </c>
      <c r="J604" s="16" t="s">
        <v>122</v>
      </c>
      <c r="K604" s="16" t="s">
        <v>30</v>
      </c>
      <c r="L604" s="16" t="s">
        <v>11</v>
      </c>
      <c r="M604" s="16">
        <v>1</v>
      </c>
      <c r="N604" s="16" t="s">
        <v>11</v>
      </c>
      <c r="O604" s="17" t="s">
        <v>34</v>
      </c>
      <c r="U604" t="str">
        <f t="shared" si="59"/>
        <v>Budaors Challenger CupQuarter FinalAdrian DuszakAdam Bako</v>
      </c>
      <c r="Z604">
        <f t="shared" si="54"/>
        <v>1</v>
      </c>
      <c r="AA604">
        <f t="shared" si="55"/>
        <v>1</v>
      </c>
      <c r="AB604">
        <f t="shared" si="56"/>
        <v>0</v>
      </c>
      <c r="AC604">
        <f t="shared" si="57"/>
        <v>0</v>
      </c>
      <c r="AD604">
        <f t="shared" si="58"/>
        <v>0</v>
      </c>
    </row>
  </sheetData>
  <autoFilter ref="A1:O1" xr:uid="{A8329B18-8F5C-4771-A9FD-71B43BF76B36}"/>
  <dataValidations count="29">
    <dataValidation type="list" allowBlank="1" showInputMessage="1" showErrorMessage="1" sqref="D71:D113 G71:G113 M132:M174" xr:uid="{EDB150B6-59B6-4260-9CE9-E71D2989FDD4}">
      <formula1>#REF!</formula1>
    </dataValidation>
    <dataValidation type="list" allowBlank="1" showDropDown="1" showInputMessage="1" showErrorMessage="1" sqref="O71:O113" xr:uid="{21C00379-82CC-4D4A-A466-9D0530250148}">
      <formula1>#REF!</formula1>
    </dataValidation>
    <dataValidation type="list" allowBlank="1" showInputMessage="1" showErrorMessage="1" sqref="F114:F131" xr:uid="{561D92D3-247B-4A8E-88D0-1E0C3B137584}">
      <formula1>$U$1:$U$5</formula1>
    </dataValidation>
    <dataValidation type="list" allowBlank="1" showInputMessage="1" showErrorMessage="1" sqref="E71:E113" xr:uid="{8CFD3FFC-CE74-499A-B2D6-56ADB83CC60E}">
      <formula1>$S$3:$S$5</formula1>
    </dataValidation>
    <dataValidation type="list" allowBlank="1" showInputMessage="1" showErrorMessage="1" sqref="F71:F113" xr:uid="{4F096D42-6644-4A9F-89FD-117871D07407}">
      <formula1>$T$3:$T$9</formula1>
    </dataValidation>
    <dataValidation type="list" allowBlank="1" showInputMessage="1" showErrorMessage="1" sqref="M71:M113" xr:uid="{CCD02E1E-3CD1-4CE8-836B-A90E1602555D}">
      <formula1>$R$3:$R$5</formula1>
    </dataValidation>
    <dataValidation type="list" allowBlank="1" showInputMessage="1" showErrorMessage="1" sqref="N71:N113" xr:uid="{1E4EF896-C1BB-4D44-A855-F90772CA40C4}">
      <formula1>$Q$3:$Q$5</formula1>
    </dataValidation>
    <dataValidation type="list" allowBlank="1" showInputMessage="1" showErrorMessage="1" sqref="L71:L113" xr:uid="{9CDB1B15-A6BF-471B-84B7-29610F876CF0}">
      <formula1>$Q$3:$Q$4</formula1>
    </dataValidation>
    <dataValidation type="list" allowBlank="1" showInputMessage="1" showErrorMessage="1" sqref="L2:L70" xr:uid="{87922647-AFE5-41BB-BB03-9C7752989C66}">
      <formula1>$T$2:$T$3</formula1>
    </dataValidation>
    <dataValidation type="list" allowBlank="1" showInputMessage="1" showErrorMessage="1" sqref="N2:N70 E132:E174 E497:E537" xr:uid="{11EF9DBB-DA02-4A94-A362-F181B104F52D}">
      <formula1>$T$2:$T$4</formula1>
    </dataValidation>
    <dataValidation type="list" allowBlank="1" showInputMessage="1" showErrorMessage="1" sqref="M2:M70 N180:N496 N538:N604" xr:uid="{AB7CDDB9-9A31-47E9-B985-80524AC78730}">
      <formula1>$U$2:$U$4</formula1>
    </dataValidation>
    <dataValidation type="whole" allowBlank="1" showInputMessage="1" showErrorMessage="1" sqref="H2 H71:H113 H132:H174 H180:H604" xr:uid="{45227DC1-9CD9-4977-A2FD-12084E8F4330}">
      <formula1>1</formula1>
      <formula2>3</formula2>
    </dataValidation>
    <dataValidation type="list" allowBlank="1" showInputMessage="1" showErrorMessage="1" sqref="F2:F70" xr:uid="{17AE3ABA-2912-410F-A937-99BA3F3E9500}">
      <formula1>$Y$2:$Y$8</formula1>
    </dataValidation>
    <dataValidation type="list" allowBlank="1" showInputMessage="1" showErrorMessage="1" sqref="D2:D70" xr:uid="{84B6DC59-A721-476A-9A32-BAB0BBA82988}">
      <formula1>$V$2:$V$7</formula1>
    </dataValidation>
    <dataValidation type="list" allowBlank="1" showInputMessage="1" showErrorMessage="1" sqref="E2:E70" xr:uid="{300A4C80-7EF8-4EB9-AC72-7D4FACE841DE}">
      <formula1>$X$2:$X$4</formula1>
    </dataValidation>
    <dataValidation type="list" allowBlank="1" showDropDown="1" showInputMessage="1" showErrorMessage="1" sqref="O2:O70" xr:uid="{D54B8704-BEED-4528-A740-79675A7577D5}">
      <formula1>$R$1:$R$4</formula1>
    </dataValidation>
    <dataValidation type="list" allowBlank="1" showDropDown="1" showInputMessage="1" showErrorMessage="1" sqref="O132:O174 O497:O537" xr:uid="{8030CAC3-726C-4BCB-9FC8-71EE63F2FE0F}">
      <formula1>$P$1:$P$12</formula1>
    </dataValidation>
    <dataValidation type="list" allowBlank="1" showInputMessage="1" showErrorMessage="1" sqref="F132:F174 F497:F537" xr:uid="{B7E1A7EF-C3C3-4E93-8729-B25C90C25150}">
      <formula1>$U$2:$U$8</formula1>
    </dataValidation>
    <dataValidation type="list" allowBlank="1" showInputMessage="1" showErrorMessage="1" sqref="G132:G174 G497:G537" xr:uid="{5C5F16B3-6424-4C39-804D-D095DB3025EC}">
      <formula1>$S$2:$S$7</formula1>
    </dataValidation>
    <dataValidation type="list" allowBlank="1" showInputMessage="1" showErrorMessage="1" sqref="N132:N174 N497:N537" xr:uid="{B55E0F59-3A63-4DD8-97A7-B486521E8B0B}">
      <formula1>$R$2:$R$4</formula1>
    </dataValidation>
    <dataValidation type="list" allowBlank="1" showInputMessage="1" showErrorMessage="1" sqref="L132:L174 L497:L537" xr:uid="{851B056D-EF4F-4DEC-916A-1D83A17C53F4}">
      <formula1>$R$2:$R$3</formula1>
    </dataValidation>
    <dataValidation type="list" allowBlank="1" showDropDown="1" showInputMessage="1" showErrorMessage="1" sqref="O180:O496 O538:O604" xr:uid="{9C4BC57B-1EAE-486C-8C64-EF509CF5806F}">
      <formula1>$S$1:$S$12</formula1>
    </dataValidation>
    <dataValidation type="list" allowBlank="1" showInputMessage="1" showErrorMessage="1" sqref="E180:E496 E538:E604" xr:uid="{E151E61F-55A6-4651-8622-EA46624E5EAA}">
      <formula1>$Y$2:$Y$4</formula1>
    </dataValidation>
    <dataValidation type="list" allowBlank="1" showInputMessage="1" showErrorMessage="1" sqref="F180:F496 F538:F604" xr:uid="{225D9D0C-EAD4-4DFE-A142-BCD5F10AE391}">
      <formula1>$Z$2:$Z$8</formula1>
    </dataValidation>
    <dataValidation type="list" allowBlank="1" showInputMessage="1" showErrorMessage="1" sqref="G180:G496 G538:G604" xr:uid="{72D14CC2-EF58-4AB1-BF46-DE4A68BD0F45}">
      <formula1>$X$2:$X$7</formula1>
    </dataValidation>
    <dataValidation type="list" allowBlank="1" showInputMessage="1" showErrorMessage="1" sqref="M180:M496 M538:M604" xr:uid="{449BBC98-3388-4E79-9386-0520C3E97F7D}">
      <formula1>$V$2:$V$4</formula1>
    </dataValidation>
    <dataValidation type="list" allowBlank="1" showInputMessage="1" showErrorMessage="1" sqref="L180:L496 L538:L604" xr:uid="{0D279C59-ADBE-404A-9A93-F2AE4ABF87C6}">
      <formula1>$U$2:$U$3</formula1>
    </dataValidation>
    <dataValidation type="list" allowBlank="1" showInputMessage="1" showErrorMessage="1" sqref="M497:M537" xr:uid="{409F1A8B-95D8-4159-B110-015B0AB9D4AA}">
      <formula1>#REF!</formula1>
    </dataValidation>
    <dataValidation type="list" allowBlank="1" showInputMessage="1" showErrorMessage="1" sqref="G2:G70 D180:D604 D132:D174" xr:uid="{806C3B23-EAC5-4D33-B5CB-83F5D41132CA}">
      <formula1>$W$2:$W$17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BB24-6D06-498C-A7A2-D2C9215B18C4}">
  <dimension ref="B1:AH601"/>
  <sheetViews>
    <sheetView topLeftCell="B1" zoomScale="50" zoomScaleNormal="50" workbookViewId="0">
      <selection activeCell="K21" sqref="K21"/>
    </sheetView>
  </sheetViews>
  <sheetFormatPr defaultRowHeight="14.5" x14ac:dyDescent="0.35"/>
  <cols>
    <col min="2" max="2" width="12.81640625" bestFit="1" customWidth="1"/>
    <col min="3" max="3" width="15.1796875" bestFit="1" customWidth="1"/>
    <col min="4" max="4" width="15.26953125" bestFit="1" customWidth="1"/>
    <col min="5" max="5" width="14.90625" bestFit="1" customWidth="1"/>
    <col min="6" max="6" width="14.90625" customWidth="1"/>
    <col min="7" max="7" width="15.1796875" bestFit="1" customWidth="1"/>
    <col min="8" max="8" width="15.1796875" customWidth="1"/>
    <col min="9" max="9" width="18.81640625" customWidth="1"/>
    <col min="10" max="10" width="14.36328125" bestFit="1" customWidth="1"/>
    <col min="11" max="11" width="14.7265625" bestFit="1" customWidth="1"/>
    <col min="12" max="12" width="14.36328125" bestFit="1" customWidth="1"/>
    <col min="13" max="13" width="14.7265625" bestFit="1" customWidth="1"/>
    <col min="14" max="14" width="14.7265625" customWidth="1"/>
    <col min="15" max="17" width="24.81640625" customWidth="1"/>
    <col min="18" max="18" width="20.7265625" customWidth="1"/>
    <col min="19" max="19" width="24.81640625" customWidth="1"/>
    <col min="20" max="20" width="12.6328125" hidden="1" customWidth="1"/>
    <col min="21" max="21" width="20.81640625" bestFit="1" customWidth="1"/>
    <col min="22" max="22" width="18.7265625" bestFit="1" customWidth="1"/>
    <col min="23" max="23" width="24.54296875" customWidth="1"/>
    <col min="24" max="24" width="22" customWidth="1"/>
    <col min="25" max="27" width="8.7265625" customWidth="1"/>
    <col min="32" max="32" width="17.1796875" bestFit="1" customWidth="1"/>
  </cols>
  <sheetData>
    <row r="1" spans="2:34" ht="37" x14ac:dyDescent="0.35">
      <c r="B1" s="1" t="s">
        <v>0</v>
      </c>
      <c r="C1" s="1" t="s">
        <v>1</v>
      </c>
      <c r="D1" s="1" t="s">
        <v>6</v>
      </c>
      <c r="E1" s="1" t="s">
        <v>2</v>
      </c>
      <c r="F1" s="1" t="s">
        <v>47</v>
      </c>
      <c r="G1" s="1" t="s">
        <v>3</v>
      </c>
      <c r="H1" s="1" t="s">
        <v>27</v>
      </c>
      <c r="I1" s="1" t="s">
        <v>36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7</v>
      </c>
      <c r="P1" s="1" t="s">
        <v>24</v>
      </c>
      <c r="Q1" s="1" t="s">
        <v>38</v>
      </c>
      <c r="R1" s="1" t="s">
        <v>37</v>
      </c>
      <c r="S1" s="1" t="s">
        <v>32</v>
      </c>
      <c r="T1" s="1" t="s">
        <v>13</v>
      </c>
      <c r="U1" s="1" t="s">
        <v>14</v>
      </c>
      <c r="V1" s="1" t="s">
        <v>15</v>
      </c>
      <c r="W1" s="1" t="s">
        <v>8</v>
      </c>
      <c r="X1" s="1"/>
      <c r="Y1" t="s">
        <v>32</v>
      </c>
      <c r="Z1" s="3" t="s">
        <v>16</v>
      </c>
      <c r="AA1" s="3" t="s">
        <v>17</v>
      </c>
      <c r="AC1" t="s">
        <v>37</v>
      </c>
      <c r="AD1" t="s">
        <v>38</v>
      </c>
      <c r="AE1" t="s">
        <v>45</v>
      </c>
      <c r="AF1" t="s">
        <v>46</v>
      </c>
      <c r="AG1" t="s">
        <v>47</v>
      </c>
      <c r="AH1" t="s">
        <v>61</v>
      </c>
    </row>
    <row r="2" spans="2:34" x14ac:dyDescent="0.35">
      <c r="B2" s="4">
        <v>44297</v>
      </c>
      <c r="C2" s="2" t="s">
        <v>18</v>
      </c>
      <c r="D2" s="2" t="s">
        <v>25</v>
      </c>
      <c r="E2" s="2" t="s">
        <v>5</v>
      </c>
      <c r="F2" s="2"/>
      <c r="G2" s="2" t="s">
        <v>26</v>
      </c>
      <c r="H2" s="2" t="s">
        <v>55</v>
      </c>
      <c r="I2" s="2">
        <v>1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11</v>
      </c>
      <c r="O2" s="2" t="s">
        <v>11</v>
      </c>
      <c r="P2" s="2" t="s">
        <v>11</v>
      </c>
      <c r="Q2" s="2" t="s">
        <v>39</v>
      </c>
      <c r="R2" s="2" t="s">
        <v>11</v>
      </c>
      <c r="S2" s="2" t="s">
        <v>40</v>
      </c>
      <c r="T2" s="2">
        <f>SUM(R2:S2)</f>
        <v>0</v>
      </c>
      <c r="U2" s="2">
        <f>SUM($Z$2:Z2)</f>
        <v>1</v>
      </c>
      <c r="V2" s="2">
        <f>SUM($AA$2:AA2)</f>
        <v>0</v>
      </c>
      <c r="W2" s="2" t="str">
        <f t="shared" ref="W2" si="0">IF(AND(OR(N2="A",N2="B"),OR(O2="A",O2="B"),OR(P2="A",P2="B"),OR(Q2=1,Q2=2,Q2="DF"),OR(R2="A",R2="B",R2="E"),OR(S2="UE",S2="FE",S2="W",S2="E")),"Good","Something is wrong…")</f>
        <v>Good</v>
      </c>
      <c r="X2" s="2"/>
      <c r="Y2" t="s">
        <v>33</v>
      </c>
      <c r="Z2" s="3">
        <f>IF(R2="A",1,0)</f>
        <v>1</v>
      </c>
      <c r="AA2" s="3">
        <f>IF(R2="B",1,0)</f>
        <v>0</v>
      </c>
      <c r="AC2" t="s">
        <v>11</v>
      </c>
      <c r="AD2">
        <v>1</v>
      </c>
      <c r="AE2" t="s">
        <v>48</v>
      </c>
      <c r="AF2" t="s">
        <v>52</v>
      </c>
      <c r="AG2" t="s">
        <v>57</v>
      </c>
      <c r="AH2" t="s">
        <v>66</v>
      </c>
    </row>
    <row r="3" spans="2:34" x14ac:dyDescent="0.35"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t="s">
        <v>34</v>
      </c>
      <c r="Z3" s="3">
        <f t="shared" ref="Z3:Z35" si="1">IF(R3="A",1,0)</f>
        <v>0</v>
      </c>
      <c r="AA3" s="3">
        <f t="shared" ref="AA3:AA35" si="2">IF(R3="B",1,0)</f>
        <v>0</v>
      </c>
      <c r="AC3" t="s">
        <v>12</v>
      </c>
      <c r="AD3">
        <v>2</v>
      </c>
      <c r="AE3" t="s">
        <v>49</v>
      </c>
      <c r="AF3" t="s">
        <v>53</v>
      </c>
      <c r="AG3" t="s">
        <v>58</v>
      </c>
      <c r="AH3" t="s">
        <v>67</v>
      </c>
    </row>
    <row r="4" spans="2:34" x14ac:dyDescent="0.35"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t="s">
        <v>35</v>
      </c>
      <c r="Z4" s="3">
        <f t="shared" si="1"/>
        <v>0</v>
      </c>
      <c r="AA4" s="3">
        <f t="shared" si="2"/>
        <v>0</v>
      </c>
      <c r="AC4" t="s">
        <v>40</v>
      </c>
      <c r="AD4" t="s">
        <v>39</v>
      </c>
      <c r="AE4" t="s">
        <v>5</v>
      </c>
      <c r="AF4" t="s">
        <v>54</v>
      </c>
      <c r="AG4" t="s">
        <v>59</v>
      </c>
      <c r="AH4" t="s">
        <v>26</v>
      </c>
    </row>
    <row r="5" spans="2:34" x14ac:dyDescent="0.35"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t="s">
        <v>40</v>
      </c>
      <c r="Z5" s="3">
        <f t="shared" si="1"/>
        <v>0</v>
      </c>
      <c r="AA5" s="3">
        <f t="shared" si="2"/>
        <v>0</v>
      </c>
      <c r="AE5" t="s">
        <v>50</v>
      </c>
      <c r="AF5" t="s">
        <v>55</v>
      </c>
      <c r="AH5" t="s">
        <v>62</v>
      </c>
    </row>
    <row r="6" spans="2:34" x14ac:dyDescent="0.35"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Z6" s="3">
        <f t="shared" si="1"/>
        <v>0</v>
      </c>
      <c r="AA6" s="3">
        <f t="shared" si="2"/>
        <v>0</v>
      </c>
      <c r="AE6" t="s">
        <v>51</v>
      </c>
      <c r="AF6" t="s">
        <v>56</v>
      </c>
      <c r="AH6" t="s">
        <v>63</v>
      </c>
    </row>
    <row r="7" spans="2:34" x14ac:dyDescent="0.35"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Z7" s="3">
        <f t="shared" si="1"/>
        <v>0</v>
      </c>
      <c r="AA7" s="3">
        <f t="shared" si="2"/>
        <v>0</v>
      </c>
      <c r="AE7" t="s">
        <v>60</v>
      </c>
      <c r="AF7" t="s">
        <v>42</v>
      </c>
      <c r="AH7" t="s">
        <v>65</v>
      </c>
    </row>
    <row r="8" spans="2:34" x14ac:dyDescent="0.35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Z8" s="3">
        <f t="shared" si="1"/>
        <v>0</v>
      </c>
      <c r="AA8" s="3">
        <f t="shared" si="2"/>
        <v>0</v>
      </c>
      <c r="AH8" t="s">
        <v>64</v>
      </c>
    </row>
    <row r="9" spans="2:34" x14ac:dyDescent="0.35"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Z9" s="3">
        <f t="shared" si="1"/>
        <v>0</v>
      </c>
      <c r="AA9" s="3">
        <f t="shared" si="2"/>
        <v>0</v>
      </c>
    </row>
    <row r="10" spans="2:34" x14ac:dyDescent="0.35"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Z10" s="3">
        <f t="shared" si="1"/>
        <v>0</v>
      </c>
      <c r="AA10" s="3">
        <f t="shared" si="2"/>
        <v>0</v>
      </c>
    </row>
    <row r="11" spans="2:34" x14ac:dyDescent="0.35"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Z11" s="3">
        <f t="shared" si="1"/>
        <v>0</v>
      </c>
      <c r="AA11" s="3">
        <f t="shared" si="2"/>
        <v>0</v>
      </c>
    </row>
    <row r="12" spans="2:34" x14ac:dyDescent="0.35"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Z12" s="3">
        <f t="shared" si="1"/>
        <v>0</v>
      </c>
      <c r="AA12" s="3">
        <f t="shared" si="2"/>
        <v>0</v>
      </c>
    </row>
    <row r="13" spans="2:34" x14ac:dyDescent="0.35"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Z13" s="3">
        <f t="shared" si="1"/>
        <v>0</v>
      </c>
      <c r="AA13" s="3">
        <f t="shared" si="2"/>
        <v>0</v>
      </c>
    </row>
    <row r="14" spans="2:34" x14ac:dyDescent="0.35"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Z14" s="3">
        <f t="shared" si="1"/>
        <v>0</v>
      </c>
      <c r="AA14" s="3">
        <f t="shared" si="2"/>
        <v>0</v>
      </c>
    </row>
    <row r="15" spans="2:34" x14ac:dyDescent="0.35"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Z15" s="3">
        <f t="shared" si="1"/>
        <v>0</v>
      </c>
      <c r="AA15" s="3">
        <f t="shared" si="2"/>
        <v>0</v>
      </c>
    </row>
    <row r="16" spans="2:34" x14ac:dyDescent="0.35"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Z16" s="3">
        <f t="shared" si="1"/>
        <v>0</v>
      </c>
      <c r="AA16" s="3">
        <f t="shared" si="2"/>
        <v>0</v>
      </c>
    </row>
    <row r="17" spans="2:27" x14ac:dyDescent="0.35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Z17" s="3">
        <f t="shared" si="1"/>
        <v>0</v>
      </c>
      <c r="AA17" s="3">
        <f t="shared" si="2"/>
        <v>0</v>
      </c>
    </row>
    <row r="18" spans="2:27" x14ac:dyDescent="0.3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Z18" s="3">
        <f t="shared" si="1"/>
        <v>0</v>
      </c>
      <c r="AA18" s="3">
        <f t="shared" si="2"/>
        <v>0</v>
      </c>
    </row>
    <row r="19" spans="2:27" x14ac:dyDescent="0.35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Z19" s="3">
        <f t="shared" si="1"/>
        <v>0</v>
      </c>
      <c r="AA19" s="3">
        <f t="shared" si="2"/>
        <v>0</v>
      </c>
    </row>
    <row r="20" spans="2:27" x14ac:dyDescent="0.3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Z20" s="3">
        <f t="shared" si="1"/>
        <v>0</v>
      </c>
      <c r="AA20" s="3">
        <f t="shared" si="2"/>
        <v>0</v>
      </c>
    </row>
    <row r="21" spans="2:27" x14ac:dyDescent="0.3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Z21" s="3">
        <f t="shared" si="1"/>
        <v>0</v>
      </c>
      <c r="AA21" s="3">
        <f t="shared" si="2"/>
        <v>0</v>
      </c>
    </row>
    <row r="22" spans="2:27" x14ac:dyDescent="0.3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Z22" s="3">
        <f t="shared" si="1"/>
        <v>0</v>
      </c>
      <c r="AA22" s="3">
        <f t="shared" si="2"/>
        <v>0</v>
      </c>
    </row>
    <row r="23" spans="2:27" x14ac:dyDescent="0.35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Z23" s="3">
        <f t="shared" si="1"/>
        <v>0</v>
      </c>
      <c r="AA23" s="3">
        <f t="shared" si="2"/>
        <v>0</v>
      </c>
    </row>
    <row r="24" spans="2:27" x14ac:dyDescent="0.3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Z24" s="3">
        <f t="shared" si="1"/>
        <v>0</v>
      </c>
      <c r="AA24" s="3">
        <f t="shared" si="2"/>
        <v>0</v>
      </c>
    </row>
    <row r="25" spans="2:27" x14ac:dyDescent="0.3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Z25" s="3">
        <f t="shared" si="1"/>
        <v>0</v>
      </c>
      <c r="AA25" s="3">
        <f t="shared" si="2"/>
        <v>0</v>
      </c>
    </row>
    <row r="26" spans="2:27" x14ac:dyDescent="0.3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Z26" s="3">
        <f t="shared" si="1"/>
        <v>0</v>
      </c>
      <c r="AA26" s="3">
        <f t="shared" si="2"/>
        <v>0</v>
      </c>
    </row>
    <row r="27" spans="2:27" x14ac:dyDescent="0.3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Z27" s="3">
        <f t="shared" si="1"/>
        <v>0</v>
      </c>
      <c r="AA27" s="3">
        <f t="shared" si="2"/>
        <v>0</v>
      </c>
    </row>
    <row r="28" spans="2:27" x14ac:dyDescent="0.3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Z28" s="3">
        <f t="shared" si="1"/>
        <v>0</v>
      </c>
      <c r="AA28" s="3">
        <f t="shared" si="2"/>
        <v>0</v>
      </c>
    </row>
    <row r="29" spans="2:27" x14ac:dyDescent="0.3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Z29" s="3">
        <f t="shared" si="1"/>
        <v>0</v>
      </c>
      <c r="AA29" s="3">
        <f t="shared" si="2"/>
        <v>0</v>
      </c>
    </row>
    <row r="30" spans="2:27" x14ac:dyDescent="0.3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Z30" s="3">
        <f t="shared" si="1"/>
        <v>0</v>
      </c>
      <c r="AA30" s="3">
        <f t="shared" si="2"/>
        <v>0</v>
      </c>
    </row>
    <row r="31" spans="2:27" x14ac:dyDescent="0.3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Z31" s="3">
        <f t="shared" si="1"/>
        <v>0</v>
      </c>
      <c r="AA31" s="3">
        <f t="shared" si="2"/>
        <v>0</v>
      </c>
    </row>
    <row r="32" spans="2:27" x14ac:dyDescent="0.3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Z32" s="3">
        <f t="shared" si="1"/>
        <v>0</v>
      </c>
      <c r="AA32" s="3">
        <f t="shared" si="2"/>
        <v>0</v>
      </c>
    </row>
    <row r="33" spans="2:27" x14ac:dyDescent="0.35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Z33" s="3">
        <f t="shared" si="1"/>
        <v>0</v>
      </c>
      <c r="AA33" s="3">
        <f t="shared" si="2"/>
        <v>0</v>
      </c>
    </row>
    <row r="34" spans="2:27" x14ac:dyDescent="0.35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Z34" s="3">
        <f t="shared" si="1"/>
        <v>0</v>
      </c>
      <c r="AA34" s="3">
        <f t="shared" si="2"/>
        <v>0</v>
      </c>
    </row>
    <row r="35" spans="2:27" x14ac:dyDescent="0.3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Z35" s="3">
        <f t="shared" si="1"/>
        <v>0</v>
      </c>
      <c r="AA35" s="3">
        <f t="shared" si="2"/>
        <v>0</v>
      </c>
    </row>
    <row r="36" spans="2:27" x14ac:dyDescent="0.3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Z36" s="3" t="e">
        <f>IF(OR(AND(N36="A",R36=1),AND(N36="B",#REF!=1)),1,0)</f>
        <v>#REF!</v>
      </c>
      <c r="AA36" s="3" t="e">
        <f>IF(OR(AND(N36="B",R36=1),AND(N36="A",#REF!=1)),1,0)</f>
        <v>#REF!</v>
      </c>
    </row>
    <row r="37" spans="2:27" x14ac:dyDescent="0.3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Z37" s="3" t="e">
        <f>IF(OR(AND(N37="A",R37=1),AND(N37="B",#REF!=1)),1,0)</f>
        <v>#REF!</v>
      </c>
      <c r="AA37" s="3" t="e">
        <f>IF(OR(AND(N37="B",R37=1),AND(N37="A",#REF!=1)),1,0)</f>
        <v>#REF!</v>
      </c>
    </row>
    <row r="38" spans="2:27" x14ac:dyDescent="0.3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Z38" s="3" t="e">
        <f>IF(OR(AND(N38="A",R38=1),AND(N38="B",#REF!=1)),1,0)</f>
        <v>#REF!</v>
      </c>
      <c r="AA38" s="3" t="e">
        <f>IF(OR(AND(N38="B",R38=1),AND(N38="A",#REF!=1)),1,0)</f>
        <v>#REF!</v>
      </c>
    </row>
    <row r="39" spans="2:27" x14ac:dyDescent="0.3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Z39" s="3" t="e">
        <f>IF(OR(AND(N39="A",R39=1),AND(N39="B",#REF!=1)),1,0)</f>
        <v>#REF!</v>
      </c>
      <c r="AA39" s="3" t="e">
        <f>IF(OR(AND(N39="B",R39=1),AND(N39="A",#REF!=1)),1,0)</f>
        <v>#REF!</v>
      </c>
    </row>
    <row r="40" spans="2:27" x14ac:dyDescent="0.3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Z40" s="3" t="e">
        <f>IF(OR(AND(N40="A",R40=1),AND(N40="B",#REF!=1)),1,0)</f>
        <v>#REF!</v>
      </c>
      <c r="AA40" s="3" t="e">
        <f>IF(OR(AND(N40="B",R40=1),AND(N40="A",#REF!=1)),1,0)</f>
        <v>#REF!</v>
      </c>
    </row>
    <row r="41" spans="2:27" x14ac:dyDescent="0.3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Z41" s="3" t="e">
        <f>IF(OR(AND(N41="A",R41=1),AND(N41="B",#REF!=1)),1,0)</f>
        <v>#REF!</v>
      </c>
      <c r="AA41" s="3" t="e">
        <f>IF(OR(AND(N41="B",R41=1),AND(N41="A",#REF!=1)),1,0)</f>
        <v>#REF!</v>
      </c>
    </row>
    <row r="42" spans="2:27" x14ac:dyDescent="0.3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Z42" s="3" t="e">
        <f>IF(OR(AND(N42="A",R42=1),AND(N42="B",#REF!=1)),1,0)</f>
        <v>#REF!</v>
      </c>
      <c r="AA42" s="3" t="e">
        <f>IF(OR(AND(N42="B",R42=1),AND(N42="A",#REF!=1)),1,0)</f>
        <v>#REF!</v>
      </c>
    </row>
    <row r="43" spans="2:27" x14ac:dyDescent="0.3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Z43" s="3" t="e">
        <f>IF(OR(AND(N43="A",R43=1),AND(N43="B",#REF!=1)),1,0)</f>
        <v>#REF!</v>
      </c>
      <c r="AA43" s="3" t="e">
        <f>IF(OR(AND(N43="B",R43=1),AND(N43="A",#REF!=1)),1,0)</f>
        <v>#REF!</v>
      </c>
    </row>
    <row r="44" spans="2:27" x14ac:dyDescent="0.3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Z44" s="3" t="e">
        <f>IF(OR(AND(N44="A",R44=1),AND(N44="B",#REF!=1)),1,0)</f>
        <v>#REF!</v>
      </c>
      <c r="AA44" s="3" t="e">
        <f>IF(OR(AND(N44="B",R44=1),AND(N44="A",#REF!=1)),1,0)</f>
        <v>#REF!</v>
      </c>
    </row>
    <row r="45" spans="2:27" x14ac:dyDescent="0.3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Z45" s="3" t="e">
        <f>IF(OR(AND(N45="A",R45=1),AND(N45="B",#REF!=1)),1,0)</f>
        <v>#REF!</v>
      </c>
      <c r="AA45" s="3" t="e">
        <f>IF(OR(AND(N45="B",R45=1),AND(N45="A",#REF!=1)),1,0)</f>
        <v>#REF!</v>
      </c>
    </row>
    <row r="46" spans="2:27" x14ac:dyDescent="0.3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Z46" s="3" t="e">
        <f>IF(OR(AND(N46="A",R46=1),AND(N46="B",#REF!=1)),1,0)</f>
        <v>#REF!</v>
      </c>
      <c r="AA46" s="3" t="e">
        <f>IF(OR(AND(N46="B",R46=1),AND(N46="A",#REF!=1)),1,0)</f>
        <v>#REF!</v>
      </c>
    </row>
    <row r="47" spans="2:27" x14ac:dyDescent="0.3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Z47" s="3" t="e">
        <f>IF(OR(AND(N47="A",R47=1),AND(N47="B",#REF!=1)),1,0)</f>
        <v>#REF!</v>
      </c>
      <c r="AA47" s="3" t="e">
        <f>IF(OR(AND(N47="B",R47=1),AND(N47="A",#REF!=1)),1,0)</f>
        <v>#REF!</v>
      </c>
    </row>
    <row r="48" spans="2:27" x14ac:dyDescent="0.35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Z48" s="3" t="e">
        <f>IF(OR(AND(N48="A",R48=1),AND(N48="B",#REF!=1)),1,0)</f>
        <v>#REF!</v>
      </c>
      <c r="AA48" s="3" t="e">
        <f>IF(OR(AND(N48="B",R48=1),AND(N48="A",#REF!=1)),1,0)</f>
        <v>#REF!</v>
      </c>
    </row>
    <row r="49" spans="2:27" x14ac:dyDescent="0.35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Z49" s="3" t="e">
        <f>IF(OR(AND(N49="A",R49=1),AND(N49="B",#REF!=1)),1,0)</f>
        <v>#REF!</v>
      </c>
      <c r="AA49" s="3" t="e">
        <f>IF(OR(AND(N49="B",R49=1),AND(N49="A",#REF!=1)),1,0)</f>
        <v>#REF!</v>
      </c>
    </row>
    <row r="50" spans="2:27" x14ac:dyDescent="0.35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Z50" s="3" t="e">
        <f>IF(OR(AND(N50="A",R50=1),AND(N50="B",#REF!=1)),1,0)</f>
        <v>#REF!</v>
      </c>
      <c r="AA50" s="3" t="e">
        <f>IF(OR(AND(N50="B",R50=1),AND(N50="A",#REF!=1)),1,0)</f>
        <v>#REF!</v>
      </c>
    </row>
    <row r="51" spans="2:27" x14ac:dyDescent="0.35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Z51" s="3" t="e">
        <f>IF(OR(AND(N51="A",R51=1),AND(N51="B",#REF!=1)),1,0)</f>
        <v>#REF!</v>
      </c>
      <c r="AA51" s="3" t="e">
        <f>IF(OR(AND(N51="B",R51=1),AND(N51="A",#REF!=1)),1,0)</f>
        <v>#REF!</v>
      </c>
    </row>
    <row r="52" spans="2:27" x14ac:dyDescent="0.35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Z52" s="3" t="e">
        <f>IF(OR(AND(N52="A",R52=1),AND(N52="B",#REF!=1)),1,0)</f>
        <v>#REF!</v>
      </c>
      <c r="AA52" s="3" t="e">
        <f>IF(OR(AND(N52="B",R52=1),AND(N52="A",#REF!=1)),1,0)</f>
        <v>#REF!</v>
      </c>
    </row>
    <row r="53" spans="2:27" x14ac:dyDescent="0.35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Z53" s="3" t="e">
        <f>IF(OR(AND(N53="A",R53=1),AND(N53="B",#REF!=1)),1,0)</f>
        <v>#REF!</v>
      </c>
      <c r="AA53" s="3" t="e">
        <f>IF(OR(AND(N53="B",R53=1),AND(N53="A",#REF!=1)),1,0)</f>
        <v>#REF!</v>
      </c>
    </row>
    <row r="54" spans="2:27" x14ac:dyDescent="0.35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Z54" s="3" t="e">
        <f>IF(OR(AND(N54="A",R54=1),AND(N54="B",#REF!=1)),1,0)</f>
        <v>#REF!</v>
      </c>
      <c r="AA54" s="3" t="e">
        <f>IF(OR(AND(N54="B",R54=1),AND(N54="A",#REF!=1)),1,0)</f>
        <v>#REF!</v>
      </c>
    </row>
    <row r="55" spans="2:27" x14ac:dyDescent="0.35">
      <c r="Z55" s="3" t="e">
        <f>IF(OR(AND(N55="A",R55=1),AND(N55="B",#REF!=1)),1,0)</f>
        <v>#REF!</v>
      </c>
      <c r="AA55" s="3" t="e">
        <f>IF(OR(AND(N55="B",R55=1),AND(N55="A",#REF!=1)),1,0)</f>
        <v>#REF!</v>
      </c>
    </row>
    <row r="56" spans="2:27" x14ac:dyDescent="0.35">
      <c r="Z56" s="3" t="e">
        <f>IF(OR(AND(N56="A",R56=1),AND(N56="B",#REF!=1)),1,0)</f>
        <v>#REF!</v>
      </c>
      <c r="AA56" s="3" t="e">
        <f>IF(OR(AND(N56="B",R56=1),AND(N56="A",#REF!=1)),1,0)</f>
        <v>#REF!</v>
      </c>
    </row>
    <row r="57" spans="2:27" x14ac:dyDescent="0.35">
      <c r="Z57" s="3" t="e">
        <f>IF(OR(AND(N57="A",R57=1),AND(N57="B",#REF!=1)),1,0)</f>
        <v>#REF!</v>
      </c>
      <c r="AA57" s="3" t="e">
        <f>IF(OR(AND(N57="B",R57=1),AND(N57="A",#REF!=1)),1,0)</f>
        <v>#REF!</v>
      </c>
    </row>
    <row r="58" spans="2:27" x14ac:dyDescent="0.35">
      <c r="Z58" s="3" t="e">
        <f>IF(OR(AND(N58="A",R58=1),AND(N58="B",#REF!=1)),1,0)</f>
        <v>#REF!</v>
      </c>
      <c r="AA58" s="3" t="e">
        <f>IF(OR(AND(N58="B",R58=1),AND(N58="A",#REF!=1)),1,0)</f>
        <v>#REF!</v>
      </c>
    </row>
    <row r="59" spans="2:27" x14ac:dyDescent="0.35">
      <c r="Z59" s="3" t="e">
        <f>IF(OR(AND(N59="A",R59=1),AND(N59="B",#REF!=1)),1,0)</f>
        <v>#REF!</v>
      </c>
      <c r="AA59" s="3" t="e">
        <f>IF(OR(AND(N59="B",R59=1),AND(N59="A",#REF!=1)),1,0)</f>
        <v>#REF!</v>
      </c>
    </row>
    <row r="60" spans="2:27" x14ac:dyDescent="0.35">
      <c r="Z60" s="3" t="e">
        <f>IF(OR(AND(N60="A",R60=1),AND(N60="B",#REF!=1)),1,0)</f>
        <v>#REF!</v>
      </c>
      <c r="AA60" s="3" t="e">
        <f>IF(OR(AND(N60="B",R60=1),AND(N60="A",#REF!=1)),1,0)</f>
        <v>#REF!</v>
      </c>
    </row>
    <row r="61" spans="2:27" x14ac:dyDescent="0.35">
      <c r="Z61" s="3" t="e">
        <f>IF(OR(AND(N61="A",R61=1),AND(N61="B",#REF!=1)),1,0)</f>
        <v>#REF!</v>
      </c>
      <c r="AA61" s="3" t="e">
        <f>IF(OR(AND(N61="B",R61=1),AND(N61="A",#REF!=1)),1,0)</f>
        <v>#REF!</v>
      </c>
    </row>
    <row r="62" spans="2:27" x14ac:dyDescent="0.35">
      <c r="Z62" s="3" t="e">
        <f>IF(OR(AND(N62="A",R62=1),AND(N62="B",#REF!=1)),1,0)</f>
        <v>#REF!</v>
      </c>
      <c r="AA62" s="3" t="e">
        <f>IF(OR(AND(N62="B",R62=1),AND(N62="A",#REF!=1)),1,0)</f>
        <v>#REF!</v>
      </c>
    </row>
    <row r="63" spans="2:27" x14ac:dyDescent="0.35">
      <c r="Z63" s="3" t="e">
        <f>IF(OR(AND(N63="A",R63=1),AND(N63="B",#REF!=1)),1,0)</f>
        <v>#REF!</v>
      </c>
      <c r="AA63" s="3" t="e">
        <f>IF(OR(AND(N63="B",R63=1),AND(N63="A",#REF!=1)),1,0)</f>
        <v>#REF!</v>
      </c>
    </row>
    <row r="64" spans="2:27" x14ac:dyDescent="0.35">
      <c r="Z64" s="3" t="e">
        <f>IF(OR(AND(N64="A",R64=1),AND(N64="B",#REF!=1)),1,0)</f>
        <v>#REF!</v>
      </c>
      <c r="AA64" s="3" t="e">
        <f>IF(OR(AND(N64="B",R64=1),AND(N64="A",#REF!=1)),1,0)</f>
        <v>#REF!</v>
      </c>
    </row>
    <row r="65" spans="26:27" x14ac:dyDescent="0.35">
      <c r="Z65" s="3" t="e">
        <f>IF(OR(AND(N65="A",R65=1),AND(N65="B",#REF!=1)),1,0)</f>
        <v>#REF!</v>
      </c>
      <c r="AA65" s="3" t="e">
        <f>IF(OR(AND(N65="B",R65=1),AND(N65="A",#REF!=1)),1,0)</f>
        <v>#REF!</v>
      </c>
    </row>
    <row r="66" spans="26:27" x14ac:dyDescent="0.35">
      <c r="Z66" s="3" t="e">
        <f>IF(OR(AND(N66="A",R66=1),AND(N66="B",#REF!=1)),1,0)</f>
        <v>#REF!</v>
      </c>
      <c r="AA66" s="3" t="e">
        <f>IF(OR(AND(N66="B",R66=1),AND(N66="A",#REF!=1)),1,0)</f>
        <v>#REF!</v>
      </c>
    </row>
    <row r="67" spans="26:27" x14ac:dyDescent="0.35">
      <c r="Z67" s="3" t="e">
        <f>IF(OR(AND(N67="A",R67=1),AND(N67="B",#REF!=1)),1,0)</f>
        <v>#REF!</v>
      </c>
      <c r="AA67" s="3" t="e">
        <f>IF(OR(AND(N67="B",R67=1),AND(N67="A",#REF!=1)),1,0)</f>
        <v>#REF!</v>
      </c>
    </row>
    <row r="68" spans="26:27" x14ac:dyDescent="0.35">
      <c r="Z68" s="3" t="e">
        <f>IF(OR(AND(N68="A",R68=1),AND(N68="B",#REF!=1)),1,0)</f>
        <v>#REF!</v>
      </c>
      <c r="AA68" s="3" t="e">
        <f>IF(OR(AND(N68="B",R68=1),AND(N68="A",#REF!=1)),1,0)</f>
        <v>#REF!</v>
      </c>
    </row>
    <row r="69" spans="26:27" x14ac:dyDescent="0.35">
      <c r="Z69" s="3" t="e">
        <f>IF(OR(AND(N69="A",R69=1),AND(N69="B",#REF!=1)),1,0)</f>
        <v>#REF!</v>
      </c>
      <c r="AA69" s="3" t="e">
        <f>IF(OR(AND(N69="B",R69=1),AND(N69="A",#REF!=1)),1,0)</f>
        <v>#REF!</v>
      </c>
    </row>
    <row r="70" spans="26:27" x14ac:dyDescent="0.35">
      <c r="Z70" s="3" t="e">
        <f>IF(OR(AND(N70="A",R70=1),AND(N70="B",#REF!=1)),1,0)</f>
        <v>#REF!</v>
      </c>
      <c r="AA70" s="3" t="e">
        <f>IF(OR(AND(N70="B",R70=1),AND(N70="A",#REF!=1)),1,0)</f>
        <v>#REF!</v>
      </c>
    </row>
    <row r="71" spans="26:27" x14ac:dyDescent="0.35">
      <c r="Z71" s="3" t="e">
        <f>IF(OR(AND(N71="A",R71=1),AND(N71="B",#REF!=1)),1,0)</f>
        <v>#REF!</v>
      </c>
      <c r="AA71" s="3" t="e">
        <f>IF(OR(AND(N71="B",R71=1),AND(N71="A",#REF!=1)),1,0)</f>
        <v>#REF!</v>
      </c>
    </row>
    <row r="72" spans="26:27" x14ac:dyDescent="0.35">
      <c r="Z72" s="3" t="e">
        <f>IF(OR(AND(N72="A",R72=1),AND(N72="B",#REF!=1)),1,0)</f>
        <v>#REF!</v>
      </c>
      <c r="AA72" s="3" t="e">
        <f>IF(OR(AND(N72="B",R72=1),AND(N72="A",#REF!=1)),1,0)</f>
        <v>#REF!</v>
      </c>
    </row>
    <row r="73" spans="26:27" x14ac:dyDescent="0.35">
      <c r="Z73" s="3" t="e">
        <f>IF(OR(AND(N73="A",R73=1),AND(N73="B",#REF!=1)),1,0)</f>
        <v>#REF!</v>
      </c>
      <c r="AA73" s="3" t="e">
        <f>IF(OR(AND(N73="B",R73=1),AND(N73="A",#REF!=1)),1,0)</f>
        <v>#REF!</v>
      </c>
    </row>
    <row r="74" spans="26:27" x14ac:dyDescent="0.35">
      <c r="Z74" s="3" t="e">
        <f>IF(OR(AND(N74="A",R74=1),AND(N74="B",#REF!=1)),1,0)</f>
        <v>#REF!</v>
      </c>
      <c r="AA74" s="3" t="e">
        <f>IF(OR(AND(N74="B",R74=1),AND(N74="A",#REF!=1)),1,0)</f>
        <v>#REF!</v>
      </c>
    </row>
    <row r="75" spans="26:27" x14ac:dyDescent="0.35">
      <c r="Z75" s="3" t="e">
        <f>IF(OR(AND(N75="A",R75=1),AND(N75="B",#REF!=1)),1,0)</f>
        <v>#REF!</v>
      </c>
      <c r="AA75" s="3" t="e">
        <f>IF(OR(AND(N75="B",R75=1),AND(N75="A",#REF!=1)),1,0)</f>
        <v>#REF!</v>
      </c>
    </row>
    <row r="76" spans="26:27" x14ac:dyDescent="0.35">
      <c r="Z76" s="3" t="e">
        <f>IF(OR(AND(N76="A",R76=1),AND(N76="B",#REF!=1)),1,0)</f>
        <v>#REF!</v>
      </c>
      <c r="AA76" s="3" t="e">
        <f>IF(OR(AND(N76="B",R76=1),AND(N76="A",#REF!=1)),1,0)</f>
        <v>#REF!</v>
      </c>
    </row>
    <row r="77" spans="26:27" x14ac:dyDescent="0.35">
      <c r="Z77" s="3" t="e">
        <f>IF(OR(AND(N77="A",R77=1),AND(N77="B",#REF!=1)),1,0)</f>
        <v>#REF!</v>
      </c>
      <c r="AA77" s="3" t="e">
        <f>IF(OR(AND(N77="B",R77=1),AND(N77="A",#REF!=1)),1,0)</f>
        <v>#REF!</v>
      </c>
    </row>
    <row r="78" spans="26:27" x14ac:dyDescent="0.35">
      <c r="Z78" s="3" t="e">
        <f>IF(OR(AND(N78="A",R78=1),AND(N78="B",#REF!=1)),1,0)</f>
        <v>#REF!</v>
      </c>
      <c r="AA78" s="3" t="e">
        <f>IF(OR(AND(N78="B",R78=1),AND(N78="A",#REF!=1)),1,0)</f>
        <v>#REF!</v>
      </c>
    </row>
    <row r="79" spans="26:27" x14ac:dyDescent="0.35">
      <c r="Z79" s="3" t="e">
        <f>IF(OR(AND(N79="A",R79=1),AND(N79="B",#REF!=1)),1,0)</f>
        <v>#REF!</v>
      </c>
      <c r="AA79" s="3" t="e">
        <f>IF(OR(AND(N79="B",R79=1),AND(N79="A",#REF!=1)),1,0)</f>
        <v>#REF!</v>
      </c>
    </row>
    <row r="80" spans="26:27" x14ac:dyDescent="0.35">
      <c r="Z80" s="3" t="e">
        <f>IF(OR(AND(N80="A",R80=1),AND(N80="B",#REF!=1)),1,0)</f>
        <v>#REF!</v>
      </c>
      <c r="AA80" s="3" t="e">
        <f>IF(OR(AND(N80="B",R80=1),AND(N80="A",#REF!=1)),1,0)</f>
        <v>#REF!</v>
      </c>
    </row>
    <row r="81" spans="26:27" x14ac:dyDescent="0.35">
      <c r="Z81" s="3" t="e">
        <f>IF(OR(AND(N81="A",R81=1),AND(N81="B",#REF!=1)),1,0)</f>
        <v>#REF!</v>
      </c>
      <c r="AA81" s="3" t="e">
        <f>IF(OR(AND(N81="B",R81=1),AND(N81="A",#REF!=1)),1,0)</f>
        <v>#REF!</v>
      </c>
    </row>
    <row r="82" spans="26:27" x14ac:dyDescent="0.35">
      <c r="Z82" s="3" t="e">
        <f>IF(OR(AND(N82="A",R82=1),AND(N82="B",#REF!=1)),1,0)</f>
        <v>#REF!</v>
      </c>
      <c r="AA82" s="3" t="e">
        <f>IF(OR(AND(N82="B",R82=1),AND(N82="A",#REF!=1)),1,0)</f>
        <v>#REF!</v>
      </c>
    </row>
    <row r="83" spans="26:27" x14ac:dyDescent="0.35">
      <c r="Z83" s="3" t="e">
        <f>IF(OR(AND(N83="A",R83=1),AND(N83="B",#REF!=1)),1,0)</f>
        <v>#REF!</v>
      </c>
      <c r="AA83" s="3" t="e">
        <f>IF(OR(AND(N83="B",R83=1),AND(N83="A",#REF!=1)),1,0)</f>
        <v>#REF!</v>
      </c>
    </row>
    <row r="84" spans="26:27" x14ac:dyDescent="0.35">
      <c r="Z84" s="3" t="e">
        <f>IF(OR(AND(N84="A",R84=1),AND(N84="B",#REF!=1)),1,0)</f>
        <v>#REF!</v>
      </c>
      <c r="AA84" s="3" t="e">
        <f>IF(OR(AND(N84="B",R84=1),AND(N84="A",#REF!=1)),1,0)</f>
        <v>#REF!</v>
      </c>
    </row>
    <row r="85" spans="26:27" x14ac:dyDescent="0.35">
      <c r="Z85" s="3" t="e">
        <f>IF(OR(AND(N85="A",R85=1),AND(N85="B",#REF!=1)),1,0)</f>
        <v>#REF!</v>
      </c>
      <c r="AA85" s="3" t="e">
        <f>IF(OR(AND(N85="B",R85=1),AND(N85="A",#REF!=1)),1,0)</f>
        <v>#REF!</v>
      </c>
    </row>
    <row r="86" spans="26:27" x14ac:dyDescent="0.35">
      <c r="Z86" s="3" t="e">
        <f>IF(OR(AND(N86="A",R86=1),AND(N86="B",#REF!=1)),1,0)</f>
        <v>#REF!</v>
      </c>
      <c r="AA86" s="3" t="e">
        <f>IF(OR(AND(N86="B",R86=1),AND(N86="A",#REF!=1)),1,0)</f>
        <v>#REF!</v>
      </c>
    </row>
    <row r="87" spans="26:27" x14ac:dyDescent="0.35">
      <c r="Z87" s="3" t="e">
        <f>IF(OR(AND(N87="A",R87=1),AND(N87="B",#REF!=1)),1,0)</f>
        <v>#REF!</v>
      </c>
      <c r="AA87" s="3" t="e">
        <f>IF(OR(AND(N87="B",R87=1),AND(N87="A",#REF!=1)),1,0)</f>
        <v>#REF!</v>
      </c>
    </row>
    <row r="88" spans="26:27" x14ac:dyDescent="0.35">
      <c r="Z88" s="3" t="e">
        <f>IF(OR(AND(N88="A",R88=1),AND(N88="B",#REF!=1)),1,0)</f>
        <v>#REF!</v>
      </c>
      <c r="AA88" s="3" t="e">
        <f>IF(OR(AND(N88="B",R88=1),AND(N88="A",#REF!=1)),1,0)</f>
        <v>#REF!</v>
      </c>
    </row>
    <row r="89" spans="26:27" x14ac:dyDescent="0.35">
      <c r="Z89" s="3" t="e">
        <f>IF(OR(AND(N89="A",R89=1),AND(N89="B",#REF!=1)),1,0)</f>
        <v>#REF!</v>
      </c>
      <c r="AA89" s="3" t="e">
        <f>IF(OR(AND(N89="B",R89=1),AND(N89="A",#REF!=1)),1,0)</f>
        <v>#REF!</v>
      </c>
    </row>
    <row r="90" spans="26:27" x14ac:dyDescent="0.35">
      <c r="Z90" s="3" t="e">
        <f>IF(OR(AND(N90="A",R90=1),AND(N90="B",#REF!=1)),1,0)</f>
        <v>#REF!</v>
      </c>
      <c r="AA90" s="3" t="e">
        <f>IF(OR(AND(N90="B",R90=1),AND(N90="A",#REF!=1)),1,0)</f>
        <v>#REF!</v>
      </c>
    </row>
    <row r="91" spans="26:27" x14ac:dyDescent="0.35">
      <c r="Z91" s="3" t="e">
        <f>IF(OR(AND(N91="A",R91=1),AND(N91="B",#REF!=1)),1,0)</f>
        <v>#REF!</v>
      </c>
      <c r="AA91" s="3" t="e">
        <f>IF(OR(AND(N91="B",R91=1),AND(N91="A",#REF!=1)),1,0)</f>
        <v>#REF!</v>
      </c>
    </row>
    <row r="92" spans="26:27" x14ac:dyDescent="0.35">
      <c r="Z92" s="3" t="e">
        <f>IF(OR(AND(N92="A",R92=1),AND(N92="B",#REF!=1)),1,0)</f>
        <v>#REF!</v>
      </c>
      <c r="AA92" s="3" t="e">
        <f>IF(OR(AND(N92="B",R92=1),AND(N92="A",#REF!=1)),1,0)</f>
        <v>#REF!</v>
      </c>
    </row>
    <row r="93" spans="26:27" x14ac:dyDescent="0.35">
      <c r="Z93" s="3" t="e">
        <f>IF(OR(AND(N93="A",R93=1),AND(N93="B",#REF!=1)),1,0)</f>
        <v>#REF!</v>
      </c>
      <c r="AA93" s="3" t="e">
        <f>IF(OR(AND(N93="B",R93=1),AND(N93="A",#REF!=1)),1,0)</f>
        <v>#REF!</v>
      </c>
    </row>
    <row r="94" spans="26:27" x14ac:dyDescent="0.35">
      <c r="Z94" s="3" t="e">
        <f>IF(OR(AND(N94="A",R94=1),AND(N94="B",#REF!=1)),1,0)</f>
        <v>#REF!</v>
      </c>
      <c r="AA94" s="3" t="e">
        <f>IF(OR(AND(N94="B",R94=1),AND(N94="A",#REF!=1)),1,0)</f>
        <v>#REF!</v>
      </c>
    </row>
    <row r="95" spans="26:27" x14ac:dyDescent="0.35">
      <c r="Z95" s="3" t="e">
        <f>IF(OR(AND(N95="A",R95=1),AND(N95="B",#REF!=1)),1,0)</f>
        <v>#REF!</v>
      </c>
      <c r="AA95" s="3" t="e">
        <f>IF(OR(AND(N95="B",R95=1),AND(N95="A",#REF!=1)),1,0)</f>
        <v>#REF!</v>
      </c>
    </row>
    <row r="96" spans="26:27" x14ac:dyDescent="0.35">
      <c r="Z96" s="3" t="e">
        <f>IF(OR(AND(N96="A",R96=1),AND(N96="B",#REF!=1)),1,0)</f>
        <v>#REF!</v>
      </c>
      <c r="AA96" s="3" t="e">
        <f>IF(OR(AND(N96="B",R96=1),AND(N96="A",#REF!=1)),1,0)</f>
        <v>#REF!</v>
      </c>
    </row>
    <row r="97" spans="26:27" x14ac:dyDescent="0.35">
      <c r="Z97" s="3" t="e">
        <f>IF(OR(AND(N97="A",R97=1),AND(N97="B",#REF!=1)),1,0)</f>
        <v>#REF!</v>
      </c>
      <c r="AA97" s="3" t="e">
        <f>IF(OR(AND(N97="B",R97=1),AND(N97="A",#REF!=1)),1,0)</f>
        <v>#REF!</v>
      </c>
    </row>
    <row r="98" spans="26:27" x14ac:dyDescent="0.35">
      <c r="Z98" s="3" t="e">
        <f>IF(OR(AND(N98="A",R98=1),AND(N98="B",#REF!=1)),1,0)</f>
        <v>#REF!</v>
      </c>
      <c r="AA98" s="3" t="e">
        <f>IF(OR(AND(N98="B",R98=1),AND(N98="A",#REF!=1)),1,0)</f>
        <v>#REF!</v>
      </c>
    </row>
    <row r="99" spans="26:27" x14ac:dyDescent="0.35">
      <c r="Z99" s="3" t="e">
        <f>IF(OR(AND(N99="A",R99=1),AND(N99="B",#REF!=1)),1,0)</f>
        <v>#REF!</v>
      </c>
      <c r="AA99" s="3" t="e">
        <f>IF(OR(AND(N99="B",R99=1),AND(N99="A",#REF!=1)),1,0)</f>
        <v>#REF!</v>
      </c>
    </row>
    <row r="100" spans="26:27" x14ac:dyDescent="0.35">
      <c r="Z100" s="3" t="e">
        <f>IF(OR(AND(N100="A",R100=1),AND(N100="B",#REF!=1)),1,0)</f>
        <v>#REF!</v>
      </c>
      <c r="AA100" s="3" t="e">
        <f>IF(OR(AND(N100="B",R100=1),AND(N100="A",#REF!=1)),1,0)</f>
        <v>#REF!</v>
      </c>
    </row>
    <row r="101" spans="26:27" x14ac:dyDescent="0.35">
      <c r="Z101" s="3" t="e">
        <f>IF(OR(AND(N101="A",R101=1),AND(N101="B",#REF!=1)),1,0)</f>
        <v>#REF!</v>
      </c>
      <c r="AA101" s="3" t="e">
        <f>IF(OR(AND(N101="B",R101=1),AND(N101="A",#REF!=1)),1,0)</f>
        <v>#REF!</v>
      </c>
    </row>
    <row r="102" spans="26:27" x14ac:dyDescent="0.35">
      <c r="Z102" s="3" t="e">
        <f>IF(OR(AND(N102="A",R102=1),AND(N102="B",#REF!=1)),1,0)</f>
        <v>#REF!</v>
      </c>
      <c r="AA102" s="3" t="e">
        <f>IF(OR(AND(N102="B",R102=1),AND(N102="A",#REF!=1)),1,0)</f>
        <v>#REF!</v>
      </c>
    </row>
    <row r="103" spans="26:27" x14ac:dyDescent="0.35">
      <c r="Z103" s="3" t="e">
        <f>IF(OR(AND(N103="A",R103=1),AND(N103="B",#REF!=1)),1,0)</f>
        <v>#REF!</v>
      </c>
      <c r="AA103" s="3" t="e">
        <f>IF(OR(AND(N103="B",R103=1),AND(N103="A",#REF!=1)),1,0)</f>
        <v>#REF!</v>
      </c>
    </row>
    <row r="104" spans="26:27" x14ac:dyDescent="0.35">
      <c r="Z104" s="3" t="e">
        <f>IF(OR(AND(N104="A",R104=1),AND(N104="B",#REF!=1)),1,0)</f>
        <v>#REF!</v>
      </c>
      <c r="AA104" s="3" t="e">
        <f>IF(OR(AND(N104="B",R104=1),AND(N104="A",#REF!=1)),1,0)</f>
        <v>#REF!</v>
      </c>
    </row>
    <row r="105" spans="26:27" x14ac:dyDescent="0.35">
      <c r="Z105" s="3" t="e">
        <f>IF(OR(AND(N105="A",R105=1),AND(N105="B",#REF!=1)),1,0)</f>
        <v>#REF!</v>
      </c>
      <c r="AA105" s="3" t="e">
        <f>IF(OR(AND(N105="B",R105=1),AND(N105="A",#REF!=1)),1,0)</f>
        <v>#REF!</v>
      </c>
    </row>
    <row r="106" spans="26:27" x14ac:dyDescent="0.35">
      <c r="Z106" s="3" t="e">
        <f>IF(OR(AND(N106="A",R106=1),AND(N106="B",#REF!=1)),1,0)</f>
        <v>#REF!</v>
      </c>
      <c r="AA106" s="3" t="e">
        <f>IF(OR(AND(N106="B",R106=1),AND(N106="A",#REF!=1)),1,0)</f>
        <v>#REF!</v>
      </c>
    </row>
    <row r="107" spans="26:27" x14ac:dyDescent="0.35">
      <c r="Z107" s="3" t="e">
        <f>IF(OR(AND(N107="A",R107=1),AND(N107="B",#REF!=1)),1,0)</f>
        <v>#REF!</v>
      </c>
      <c r="AA107" s="3" t="e">
        <f>IF(OR(AND(N107="B",R107=1),AND(N107="A",#REF!=1)),1,0)</f>
        <v>#REF!</v>
      </c>
    </row>
    <row r="108" spans="26:27" x14ac:dyDescent="0.35">
      <c r="Z108" s="3" t="e">
        <f>IF(OR(AND(N108="A",R108=1),AND(N108="B",#REF!=1)),1,0)</f>
        <v>#REF!</v>
      </c>
      <c r="AA108" s="3" t="e">
        <f>IF(OR(AND(N108="B",R108=1),AND(N108="A",#REF!=1)),1,0)</f>
        <v>#REF!</v>
      </c>
    </row>
    <row r="109" spans="26:27" x14ac:dyDescent="0.35">
      <c r="Z109" s="3" t="e">
        <f>IF(OR(AND(N109="A",R109=1),AND(N109="B",#REF!=1)),1,0)</f>
        <v>#REF!</v>
      </c>
      <c r="AA109" s="3" t="e">
        <f>IF(OR(AND(N109="B",R109=1),AND(N109="A",#REF!=1)),1,0)</f>
        <v>#REF!</v>
      </c>
    </row>
    <row r="110" spans="26:27" x14ac:dyDescent="0.35">
      <c r="Z110" s="3" t="e">
        <f>IF(OR(AND(N110="A",R110=1),AND(N110="B",#REF!=1)),1,0)</f>
        <v>#REF!</v>
      </c>
      <c r="AA110" s="3" t="e">
        <f>IF(OR(AND(N110="B",R110=1),AND(N110="A",#REF!=1)),1,0)</f>
        <v>#REF!</v>
      </c>
    </row>
    <row r="111" spans="26:27" x14ac:dyDescent="0.35">
      <c r="Z111" s="3" t="e">
        <f>IF(OR(AND(N111="A",R111=1),AND(N111="B",#REF!=1)),1,0)</f>
        <v>#REF!</v>
      </c>
      <c r="AA111" s="3" t="e">
        <f>IF(OR(AND(N111="B",R111=1),AND(N111="A",#REF!=1)),1,0)</f>
        <v>#REF!</v>
      </c>
    </row>
    <row r="112" spans="26:27" x14ac:dyDescent="0.35">
      <c r="Z112" s="3" t="e">
        <f>IF(OR(AND(N112="A",R112=1),AND(N112="B",#REF!=1)),1,0)</f>
        <v>#REF!</v>
      </c>
      <c r="AA112" s="3" t="e">
        <f>IF(OR(AND(N112="B",R112=1),AND(N112="A",#REF!=1)),1,0)</f>
        <v>#REF!</v>
      </c>
    </row>
    <row r="113" spans="26:27" x14ac:dyDescent="0.35">
      <c r="Z113" s="3" t="e">
        <f>IF(OR(AND(N113="A",R113=1),AND(N113="B",#REF!=1)),1,0)</f>
        <v>#REF!</v>
      </c>
      <c r="AA113" s="3" t="e">
        <f>IF(OR(AND(N113="B",R113=1),AND(N113="A",#REF!=1)),1,0)</f>
        <v>#REF!</v>
      </c>
    </row>
    <row r="114" spans="26:27" x14ac:dyDescent="0.35">
      <c r="Z114" s="3" t="e">
        <f>IF(OR(AND(N114="A",R114=1),AND(N114="B",#REF!=1)),1,0)</f>
        <v>#REF!</v>
      </c>
      <c r="AA114" s="3" t="e">
        <f>IF(OR(AND(N114="B",R114=1),AND(N114="A",#REF!=1)),1,0)</f>
        <v>#REF!</v>
      </c>
    </row>
    <row r="115" spans="26:27" x14ac:dyDescent="0.35">
      <c r="Z115" s="3" t="e">
        <f>IF(OR(AND(N115="A",R115=1),AND(N115="B",#REF!=1)),1,0)</f>
        <v>#REF!</v>
      </c>
      <c r="AA115" s="3" t="e">
        <f>IF(OR(AND(N115="B",R115=1),AND(N115="A",#REF!=1)),1,0)</f>
        <v>#REF!</v>
      </c>
    </row>
    <row r="116" spans="26:27" x14ac:dyDescent="0.35">
      <c r="Z116" s="3" t="e">
        <f>IF(OR(AND(N116="A",R116=1),AND(N116="B",#REF!=1)),1,0)</f>
        <v>#REF!</v>
      </c>
      <c r="AA116" s="3" t="e">
        <f>IF(OR(AND(N116="B",R116=1),AND(N116="A",#REF!=1)),1,0)</f>
        <v>#REF!</v>
      </c>
    </row>
    <row r="117" spans="26:27" x14ac:dyDescent="0.35">
      <c r="Z117" s="3" t="e">
        <f>IF(OR(AND(N117="A",R117=1),AND(N117="B",#REF!=1)),1,0)</f>
        <v>#REF!</v>
      </c>
      <c r="AA117" s="3" t="e">
        <f>IF(OR(AND(N117="B",R117=1),AND(N117="A",#REF!=1)),1,0)</f>
        <v>#REF!</v>
      </c>
    </row>
    <row r="118" spans="26:27" x14ac:dyDescent="0.35">
      <c r="Z118" s="3" t="e">
        <f>IF(OR(AND(N118="A",R118=1),AND(N118="B",#REF!=1)),1,0)</f>
        <v>#REF!</v>
      </c>
      <c r="AA118" s="3" t="e">
        <f>IF(OR(AND(N118="B",R118=1),AND(N118="A",#REF!=1)),1,0)</f>
        <v>#REF!</v>
      </c>
    </row>
    <row r="119" spans="26:27" x14ac:dyDescent="0.35">
      <c r="Z119" s="3" t="e">
        <f>IF(OR(AND(N119="A",R119=1),AND(N119="B",#REF!=1)),1,0)</f>
        <v>#REF!</v>
      </c>
      <c r="AA119" s="3" t="e">
        <f>IF(OR(AND(N119="B",R119=1),AND(N119="A",#REF!=1)),1,0)</f>
        <v>#REF!</v>
      </c>
    </row>
    <row r="120" spans="26:27" x14ac:dyDescent="0.35">
      <c r="Z120" s="3" t="e">
        <f>IF(OR(AND(N120="A",R120=1),AND(N120="B",#REF!=1)),1,0)</f>
        <v>#REF!</v>
      </c>
      <c r="AA120" s="3" t="e">
        <f>IF(OR(AND(N120="B",R120=1),AND(N120="A",#REF!=1)),1,0)</f>
        <v>#REF!</v>
      </c>
    </row>
    <row r="121" spans="26:27" x14ac:dyDescent="0.35">
      <c r="Z121" s="3" t="e">
        <f>IF(OR(AND(N121="A",R121=1),AND(N121="B",#REF!=1)),1,0)</f>
        <v>#REF!</v>
      </c>
      <c r="AA121" s="3" t="e">
        <f>IF(OR(AND(N121="B",R121=1),AND(N121="A",#REF!=1)),1,0)</f>
        <v>#REF!</v>
      </c>
    </row>
    <row r="122" spans="26:27" x14ac:dyDescent="0.35">
      <c r="Z122" s="3" t="e">
        <f>IF(OR(AND(N122="A",R122=1),AND(N122="B",#REF!=1)),1,0)</f>
        <v>#REF!</v>
      </c>
      <c r="AA122" s="3" t="e">
        <f>IF(OR(AND(N122="B",R122=1),AND(N122="A",#REF!=1)),1,0)</f>
        <v>#REF!</v>
      </c>
    </row>
    <row r="123" spans="26:27" x14ac:dyDescent="0.35">
      <c r="Z123" s="3" t="e">
        <f>IF(OR(AND(N123="A",R123=1),AND(N123="B",#REF!=1)),1,0)</f>
        <v>#REF!</v>
      </c>
      <c r="AA123" s="3" t="e">
        <f>IF(OR(AND(N123="B",R123=1),AND(N123="A",#REF!=1)),1,0)</f>
        <v>#REF!</v>
      </c>
    </row>
    <row r="124" spans="26:27" x14ac:dyDescent="0.35">
      <c r="Z124" s="3" t="e">
        <f>IF(OR(AND(N124="A",R124=1),AND(N124="B",#REF!=1)),1,0)</f>
        <v>#REF!</v>
      </c>
      <c r="AA124" s="3" t="e">
        <f>IF(OR(AND(N124="B",R124=1),AND(N124="A",#REF!=1)),1,0)</f>
        <v>#REF!</v>
      </c>
    </row>
    <row r="125" spans="26:27" x14ac:dyDescent="0.35">
      <c r="Z125" s="3" t="e">
        <f>IF(OR(AND(N125="A",R125=1),AND(N125="B",#REF!=1)),1,0)</f>
        <v>#REF!</v>
      </c>
      <c r="AA125" s="3" t="e">
        <f>IF(OR(AND(N125="B",R125=1),AND(N125="A",#REF!=1)),1,0)</f>
        <v>#REF!</v>
      </c>
    </row>
    <row r="126" spans="26:27" x14ac:dyDescent="0.35">
      <c r="Z126" s="3" t="e">
        <f>IF(OR(AND(N126="A",R126=1),AND(N126="B",#REF!=1)),1,0)</f>
        <v>#REF!</v>
      </c>
      <c r="AA126" s="3" t="e">
        <f>IF(OR(AND(N126="B",R126=1),AND(N126="A",#REF!=1)),1,0)</f>
        <v>#REF!</v>
      </c>
    </row>
    <row r="127" spans="26:27" x14ac:dyDescent="0.35">
      <c r="Z127" s="3" t="e">
        <f>IF(OR(AND(N127="A",R127=1),AND(N127="B",#REF!=1)),1,0)</f>
        <v>#REF!</v>
      </c>
      <c r="AA127" s="3" t="e">
        <f>IF(OR(AND(N127="B",R127=1),AND(N127="A",#REF!=1)),1,0)</f>
        <v>#REF!</v>
      </c>
    </row>
    <row r="128" spans="26:27" x14ac:dyDescent="0.35">
      <c r="Z128" s="3" t="e">
        <f>IF(OR(AND(N128="A",R128=1),AND(N128="B",#REF!=1)),1,0)</f>
        <v>#REF!</v>
      </c>
      <c r="AA128" s="3" t="e">
        <f>IF(OR(AND(N128="B",R128=1),AND(N128="A",#REF!=1)),1,0)</f>
        <v>#REF!</v>
      </c>
    </row>
    <row r="129" spans="26:27" x14ac:dyDescent="0.35">
      <c r="Z129" s="3" t="e">
        <f>IF(OR(AND(N129="A",R129=1),AND(N129="B",#REF!=1)),1,0)</f>
        <v>#REF!</v>
      </c>
      <c r="AA129" s="3" t="e">
        <f>IF(OR(AND(N129="B",R129=1),AND(N129="A",#REF!=1)),1,0)</f>
        <v>#REF!</v>
      </c>
    </row>
    <row r="130" spans="26:27" x14ac:dyDescent="0.35">
      <c r="Z130" s="3" t="e">
        <f>IF(OR(AND(N130="A",R130=1),AND(N130="B",#REF!=1)),1,0)</f>
        <v>#REF!</v>
      </c>
      <c r="AA130" s="3" t="e">
        <f>IF(OR(AND(N130="B",R130=1),AND(N130="A",#REF!=1)),1,0)</f>
        <v>#REF!</v>
      </c>
    </row>
    <row r="131" spans="26:27" x14ac:dyDescent="0.35">
      <c r="Z131" s="3" t="e">
        <f>IF(OR(AND(N131="A",R131=1),AND(N131="B",#REF!=1)),1,0)</f>
        <v>#REF!</v>
      </c>
      <c r="AA131" s="3" t="e">
        <f>IF(OR(AND(N131="B",R131=1),AND(N131="A",#REF!=1)),1,0)</f>
        <v>#REF!</v>
      </c>
    </row>
    <row r="132" spans="26:27" x14ac:dyDescent="0.35">
      <c r="Z132" s="3" t="e">
        <f>IF(OR(AND(N132="A",R132=1),AND(N132="B",#REF!=1)),1,0)</f>
        <v>#REF!</v>
      </c>
      <c r="AA132" s="3" t="e">
        <f>IF(OR(AND(N132="B",R132=1),AND(N132="A",#REF!=1)),1,0)</f>
        <v>#REF!</v>
      </c>
    </row>
    <row r="133" spans="26:27" x14ac:dyDescent="0.35">
      <c r="Z133" s="3" t="e">
        <f>IF(OR(AND(N133="A",R133=1),AND(N133="B",#REF!=1)),1,0)</f>
        <v>#REF!</v>
      </c>
      <c r="AA133" s="3" t="e">
        <f>IF(OR(AND(N133="B",R133=1),AND(N133="A",#REF!=1)),1,0)</f>
        <v>#REF!</v>
      </c>
    </row>
    <row r="134" spans="26:27" x14ac:dyDescent="0.35">
      <c r="Z134" s="3" t="e">
        <f>IF(OR(AND(N134="A",R134=1),AND(N134="B",#REF!=1)),1,0)</f>
        <v>#REF!</v>
      </c>
      <c r="AA134" s="3" t="e">
        <f>IF(OR(AND(N134="B",R134=1),AND(N134="A",#REF!=1)),1,0)</f>
        <v>#REF!</v>
      </c>
    </row>
    <row r="135" spans="26:27" x14ac:dyDescent="0.35">
      <c r="Z135" s="3" t="e">
        <f>IF(OR(AND(N135="A",R135=1),AND(N135="B",#REF!=1)),1,0)</f>
        <v>#REF!</v>
      </c>
      <c r="AA135" s="3" t="e">
        <f>IF(OR(AND(N135="B",R135=1),AND(N135="A",#REF!=1)),1,0)</f>
        <v>#REF!</v>
      </c>
    </row>
    <row r="136" spans="26:27" x14ac:dyDescent="0.35">
      <c r="Z136" s="3" t="e">
        <f>IF(OR(AND(N136="A",R136=1),AND(N136="B",#REF!=1)),1,0)</f>
        <v>#REF!</v>
      </c>
      <c r="AA136" s="3" t="e">
        <f>IF(OR(AND(N136="B",R136=1),AND(N136="A",#REF!=1)),1,0)</f>
        <v>#REF!</v>
      </c>
    </row>
    <row r="137" spans="26:27" x14ac:dyDescent="0.35">
      <c r="Z137" s="3" t="e">
        <f>IF(OR(AND(N137="A",R137=1),AND(N137="B",#REF!=1)),1,0)</f>
        <v>#REF!</v>
      </c>
      <c r="AA137" s="3" t="e">
        <f>IF(OR(AND(N137="B",R137=1),AND(N137="A",#REF!=1)),1,0)</f>
        <v>#REF!</v>
      </c>
    </row>
    <row r="138" spans="26:27" x14ac:dyDescent="0.35">
      <c r="Z138" s="3" t="e">
        <f>IF(OR(AND(N138="A",R138=1),AND(N138="B",#REF!=1)),1,0)</f>
        <v>#REF!</v>
      </c>
      <c r="AA138" s="3" t="e">
        <f>IF(OR(AND(N138="B",R138=1),AND(N138="A",#REF!=1)),1,0)</f>
        <v>#REF!</v>
      </c>
    </row>
    <row r="139" spans="26:27" x14ac:dyDescent="0.35">
      <c r="Z139" s="3" t="e">
        <f>IF(OR(AND(N139="A",R139=1),AND(N139="B",#REF!=1)),1,0)</f>
        <v>#REF!</v>
      </c>
      <c r="AA139" s="3" t="e">
        <f>IF(OR(AND(N139="B",R139=1),AND(N139="A",#REF!=1)),1,0)</f>
        <v>#REF!</v>
      </c>
    </row>
    <row r="140" spans="26:27" x14ac:dyDescent="0.35">
      <c r="Z140" s="3" t="e">
        <f>IF(OR(AND(N140="A",R140=1),AND(N140="B",#REF!=1)),1,0)</f>
        <v>#REF!</v>
      </c>
      <c r="AA140" s="3" t="e">
        <f>IF(OR(AND(N140="B",R140=1),AND(N140="A",#REF!=1)),1,0)</f>
        <v>#REF!</v>
      </c>
    </row>
    <row r="141" spans="26:27" x14ac:dyDescent="0.35">
      <c r="Z141" s="3" t="e">
        <f>IF(OR(AND(N141="A",R141=1),AND(N141="B",#REF!=1)),1,0)</f>
        <v>#REF!</v>
      </c>
      <c r="AA141" s="3" t="e">
        <f>IF(OR(AND(N141="B",R141=1),AND(N141="A",#REF!=1)),1,0)</f>
        <v>#REF!</v>
      </c>
    </row>
    <row r="142" spans="26:27" x14ac:dyDescent="0.35">
      <c r="Z142" s="3" t="e">
        <f>IF(OR(AND(N142="A",R142=1),AND(N142="B",#REF!=1)),1,0)</f>
        <v>#REF!</v>
      </c>
      <c r="AA142" s="3" t="e">
        <f>IF(OR(AND(N142="B",R142=1),AND(N142="A",#REF!=1)),1,0)</f>
        <v>#REF!</v>
      </c>
    </row>
    <row r="143" spans="26:27" x14ac:dyDescent="0.35">
      <c r="Z143" s="3" t="e">
        <f>IF(OR(AND(N143="A",R143=1),AND(N143="B",#REF!=1)),1,0)</f>
        <v>#REF!</v>
      </c>
      <c r="AA143" s="3" t="e">
        <f>IF(OR(AND(N143="B",R143=1),AND(N143="A",#REF!=1)),1,0)</f>
        <v>#REF!</v>
      </c>
    </row>
    <row r="144" spans="26:27" x14ac:dyDescent="0.35">
      <c r="Z144" s="3" t="e">
        <f>IF(OR(AND(N144="A",R144=1),AND(N144="B",#REF!=1)),1,0)</f>
        <v>#REF!</v>
      </c>
      <c r="AA144" s="3" t="e">
        <f>IF(OR(AND(N144="B",R144=1),AND(N144="A",#REF!=1)),1,0)</f>
        <v>#REF!</v>
      </c>
    </row>
    <row r="145" spans="26:27" x14ac:dyDescent="0.35">
      <c r="Z145" s="3" t="e">
        <f>IF(OR(AND(N145="A",R145=1),AND(N145="B",#REF!=1)),1,0)</f>
        <v>#REF!</v>
      </c>
      <c r="AA145" s="3" t="e">
        <f>IF(OR(AND(N145="B",R145=1),AND(N145="A",#REF!=1)),1,0)</f>
        <v>#REF!</v>
      </c>
    </row>
    <row r="146" spans="26:27" x14ac:dyDescent="0.35">
      <c r="Z146" s="3" t="e">
        <f>IF(OR(AND(N146="A",R146=1),AND(N146="B",#REF!=1)),1,0)</f>
        <v>#REF!</v>
      </c>
      <c r="AA146" s="3" t="e">
        <f>IF(OR(AND(N146="B",R146=1),AND(N146="A",#REF!=1)),1,0)</f>
        <v>#REF!</v>
      </c>
    </row>
    <row r="147" spans="26:27" x14ac:dyDescent="0.35">
      <c r="Z147" s="3" t="e">
        <f>IF(OR(AND(N147="A",R147=1),AND(N147="B",#REF!=1)),1,0)</f>
        <v>#REF!</v>
      </c>
      <c r="AA147" s="3" t="e">
        <f>IF(OR(AND(N147="B",R147=1),AND(N147="A",#REF!=1)),1,0)</f>
        <v>#REF!</v>
      </c>
    </row>
    <row r="148" spans="26:27" x14ac:dyDescent="0.35">
      <c r="Z148" s="3" t="e">
        <f>IF(OR(AND(N148="A",R148=1),AND(N148="B",#REF!=1)),1,0)</f>
        <v>#REF!</v>
      </c>
      <c r="AA148" s="3" t="e">
        <f>IF(OR(AND(N148="B",R148=1),AND(N148="A",#REF!=1)),1,0)</f>
        <v>#REF!</v>
      </c>
    </row>
    <row r="149" spans="26:27" x14ac:dyDescent="0.35">
      <c r="Z149" s="3" t="e">
        <f>IF(OR(AND(N149="A",R149=1),AND(N149="B",#REF!=1)),1,0)</f>
        <v>#REF!</v>
      </c>
      <c r="AA149" s="3" t="e">
        <f>IF(OR(AND(N149="B",R149=1),AND(N149="A",#REF!=1)),1,0)</f>
        <v>#REF!</v>
      </c>
    </row>
    <row r="150" spans="26:27" x14ac:dyDescent="0.35">
      <c r="Z150" s="3" t="e">
        <f>IF(OR(AND(N150="A",R150=1),AND(N150="B",#REF!=1)),1,0)</f>
        <v>#REF!</v>
      </c>
      <c r="AA150" s="3" t="e">
        <f>IF(OR(AND(N150="B",R150=1),AND(N150="A",#REF!=1)),1,0)</f>
        <v>#REF!</v>
      </c>
    </row>
    <row r="151" spans="26:27" x14ac:dyDescent="0.35">
      <c r="Z151" s="3" t="e">
        <f>IF(OR(AND(N151="A",R151=1),AND(N151="B",#REF!=1)),1,0)</f>
        <v>#REF!</v>
      </c>
      <c r="AA151" s="3" t="e">
        <f>IF(OR(AND(N151="B",R151=1),AND(N151="A",#REF!=1)),1,0)</f>
        <v>#REF!</v>
      </c>
    </row>
    <row r="152" spans="26:27" x14ac:dyDescent="0.35">
      <c r="Z152" s="3" t="e">
        <f>IF(OR(AND(N152="A",R152=1),AND(N152="B",#REF!=1)),1,0)</f>
        <v>#REF!</v>
      </c>
      <c r="AA152" s="3" t="e">
        <f>IF(OR(AND(N152="B",R152=1),AND(N152="A",#REF!=1)),1,0)</f>
        <v>#REF!</v>
      </c>
    </row>
    <row r="153" spans="26:27" x14ac:dyDescent="0.35">
      <c r="Z153" s="3" t="e">
        <f>IF(OR(AND(N153="A",R153=1),AND(N153="B",#REF!=1)),1,0)</f>
        <v>#REF!</v>
      </c>
      <c r="AA153" s="3" t="e">
        <f>IF(OR(AND(N153="B",R153=1),AND(N153="A",#REF!=1)),1,0)</f>
        <v>#REF!</v>
      </c>
    </row>
    <row r="154" spans="26:27" x14ac:dyDescent="0.35">
      <c r="Z154" s="3" t="e">
        <f>IF(OR(AND(N154="A",R154=1),AND(N154="B",#REF!=1)),1,0)</f>
        <v>#REF!</v>
      </c>
      <c r="AA154" s="3" t="e">
        <f>IF(OR(AND(N154="B",R154=1),AND(N154="A",#REF!=1)),1,0)</f>
        <v>#REF!</v>
      </c>
    </row>
    <row r="155" spans="26:27" x14ac:dyDescent="0.35">
      <c r="Z155" s="3" t="e">
        <f>IF(OR(AND(N155="A",R155=1),AND(N155="B",#REF!=1)),1,0)</f>
        <v>#REF!</v>
      </c>
      <c r="AA155" s="3" t="e">
        <f>IF(OR(AND(N155="B",R155=1),AND(N155="A",#REF!=1)),1,0)</f>
        <v>#REF!</v>
      </c>
    </row>
    <row r="156" spans="26:27" x14ac:dyDescent="0.35">
      <c r="Z156" s="3" t="e">
        <f>IF(OR(AND(N156="A",R156=1),AND(N156="B",#REF!=1)),1,0)</f>
        <v>#REF!</v>
      </c>
      <c r="AA156" s="3" t="e">
        <f>IF(OR(AND(N156="B",R156=1),AND(N156="A",#REF!=1)),1,0)</f>
        <v>#REF!</v>
      </c>
    </row>
    <row r="157" spans="26:27" x14ac:dyDescent="0.35">
      <c r="Z157" s="3" t="e">
        <f>IF(OR(AND(N157="A",R157=1),AND(N157="B",#REF!=1)),1,0)</f>
        <v>#REF!</v>
      </c>
      <c r="AA157" s="3" t="e">
        <f>IF(OR(AND(N157="B",R157=1),AND(N157="A",#REF!=1)),1,0)</f>
        <v>#REF!</v>
      </c>
    </row>
    <row r="158" spans="26:27" x14ac:dyDescent="0.35">
      <c r="Z158" s="3" t="e">
        <f>IF(OR(AND(N158="A",R158=1),AND(N158="B",#REF!=1)),1,0)</f>
        <v>#REF!</v>
      </c>
      <c r="AA158" s="3" t="e">
        <f>IF(OR(AND(N158="B",R158=1),AND(N158="A",#REF!=1)),1,0)</f>
        <v>#REF!</v>
      </c>
    </row>
    <row r="159" spans="26:27" x14ac:dyDescent="0.35">
      <c r="Z159" s="3" t="e">
        <f>IF(OR(AND(N159="A",R159=1),AND(N159="B",#REF!=1)),1,0)</f>
        <v>#REF!</v>
      </c>
      <c r="AA159" s="3" t="e">
        <f>IF(OR(AND(N159="B",R159=1),AND(N159="A",#REF!=1)),1,0)</f>
        <v>#REF!</v>
      </c>
    </row>
    <row r="160" spans="26:27" x14ac:dyDescent="0.35">
      <c r="Z160" s="3" t="e">
        <f>IF(OR(AND(N160="A",R160=1),AND(N160="B",#REF!=1)),1,0)</f>
        <v>#REF!</v>
      </c>
      <c r="AA160" s="3" t="e">
        <f>IF(OR(AND(N160="B",R160=1),AND(N160="A",#REF!=1)),1,0)</f>
        <v>#REF!</v>
      </c>
    </row>
    <row r="161" spans="26:27" x14ac:dyDescent="0.35">
      <c r="Z161" s="3" t="e">
        <f>IF(OR(AND(N161="A",R161=1),AND(N161="B",#REF!=1)),1,0)</f>
        <v>#REF!</v>
      </c>
      <c r="AA161" s="3" t="e">
        <f>IF(OR(AND(N161="B",R161=1),AND(N161="A",#REF!=1)),1,0)</f>
        <v>#REF!</v>
      </c>
    </row>
    <row r="162" spans="26:27" x14ac:dyDescent="0.35">
      <c r="Z162" s="3" t="e">
        <f>IF(OR(AND(N162="A",R162=1),AND(N162="B",#REF!=1)),1,0)</f>
        <v>#REF!</v>
      </c>
      <c r="AA162" s="3" t="e">
        <f>IF(OR(AND(N162="B",R162=1),AND(N162="A",#REF!=1)),1,0)</f>
        <v>#REF!</v>
      </c>
    </row>
    <row r="163" spans="26:27" x14ac:dyDescent="0.35">
      <c r="Z163" s="3" t="e">
        <f>IF(OR(AND(N163="A",R163=1),AND(N163="B",#REF!=1)),1,0)</f>
        <v>#REF!</v>
      </c>
      <c r="AA163" s="3" t="e">
        <f>IF(OR(AND(N163="B",R163=1),AND(N163="A",#REF!=1)),1,0)</f>
        <v>#REF!</v>
      </c>
    </row>
    <row r="164" spans="26:27" x14ac:dyDescent="0.35">
      <c r="Z164" s="3" t="e">
        <f>IF(OR(AND(N164="A",R164=1),AND(N164="B",#REF!=1)),1,0)</f>
        <v>#REF!</v>
      </c>
      <c r="AA164" s="3" t="e">
        <f>IF(OR(AND(N164="B",R164=1),AND(N164="A",#REF!=1)),1,0)</f>
        <v>#REF!</v>
      </c>
    </row>
    <row r="165" spans="26:27" x14ac:dyDescent="0.35">
      <c r="Z165" s="3" t="e">
        <f>IF(OR(AND(N165="A",R165=1),AND(N165="B",#REF!=1)),1,0)</f>
        <v>#REF!</v>
      </c>
      <c r="AA165" s="3" t="e">
        <f>IF(OR(AND(N165="B",R165=1),AND(N165="A",#REF!=1)),1,0)</f>
        <v>#REF!</v>
      </c>
    </row>
    <row r="166" spans="26:27" x14ac:dyDescent="0.35">
      <c r="Z166" s="3" t="e">
        <f>IF(OR(AND(N166="A",R166=1),AND(N166="B",#REF!=1)),1,0)</f>
        <v>#REF!</v>
      </c>
      <c r="AA166" s="3" t="e">
        <f>IF(OR(AND(N166="B",R166=1),AND(N166="A",#REF!=1)),1,0)</f>
        <v>#REF!</v>
      </c>
    </row>
    <row r="167" spans="26:27" x14ac:dyDescent="0.35">
      <c r="Z167" s="3" t="e">
        <f>IF(OR(AND(N167="A",R167=1),AND(N167="B",#REF!=1)),1,0)</f>
        <v>#REF!</v>
      </c>
      <c r="AA167" s="3" t="e">
        <f>IF(OR(AND(N167="B",R167=1),AND(N167="A",#REF!=1)),1,0)</f>
        <v>#REF!</v>
      </c>
    </row>
    <row r="168" spans="26:27" x14ac:dyDescent="0.35">
      <c r="Z168" s="3" t="e">
        <f>IF(OR(AND(N168="A",R168=1),AND(N168="B",#REF!=1)),1,0)</f>
        <v>#REF!</v>
      </c>
      <c r="AA168" s="3" t="e">
        <f>IF(OR(AND(N168="B",R168=1),AND(N168="A",#REF!=1)),1,0)</f>
        <v>#REF!</v>
      </c>
    </row>
    <row r="169" spans="26:27" x14ac:dyDescent="0.35">
      <c r="Z169" s="3" t="e">
        <f>IF(OR(AND(N169="A",R169=1),AND(N169="B",#REF!=1)),1,0)</f>
        <v>#REF!</v>
      </c>
      <c r="AA169" s="3" t="e">
        <f>IF(OR(AND(N169="B",R169=1),AND(N169="A",#REF!=1)),1,0)</f>
        <v>#REF!</v>
      </c>
    </row>
    <row r="170" spans="26:27" x14ac:dyDescent="0.35">
      <c r="Z170" s="3" t="e">
        <f>IF(OR(AND(N170="A",R170=1),AND(N170="B",#REF!=1)),1,0)</f>
        <v>#REF!</v>
      </c>
      <c r="AA170" s="3" t="e">
        <f>IF(OR(AND(N170="B",R170=1),AND(N170="A",#REF!=1)),1,0)</f>
        <v>#REF!</v>
      </c>
    </row>
    <row r="171" spans="26:27" x14ac:dyDescent="0.35">
      <c r="Z171" s="3" t="e">
        <f>IF(OR(AND(N171="A",R171=1),AND(N171="B",#REF!=1)),1,0)</f>
        <v>#REF!</v>
      </c>
      <c r="AA171" s="3" t="e">
        <f>IF(OR(AND(N171="B",R171=1),AND(N171="A",#REF!=1)),1,0)</f>
        <v>#REF!</v>
      </c>
    </row>
    <row r="172" spans="26:27" x14ac:dyDescent="0.35">
      <c r="Z172" s="3" t="e">
        <f>IF(OR(AND(N172="A",R172=1),AND(N172="B",#REF!=1)),1,0)</f>
        <v>#REF!</v>
      </c>
      <c r="AA172" s="3" t="e">
        <f>IF(OR(AND(N172="B",R172=1),AND(N172="A",#REF!=1)),1,0)</f>
        <v>#REF!</v>
      </c>
    </row>
    <row r="173" spans="26:27" x14ac:dyDescent="0.35">
      <c r="Z173" s="3" t="e">
        <f>IF(OR(AND(N173="A",R173=1),AND(N173="B",#REF!=1)),1,0)</f>
        <v>#REF!</v>
      </c>
      <c r="AA173" s="3" t="e">
        <f>IF(OR(AND(N173="B",R173=1),AND(N173="A",#REF!=1)),1,0)</f>
        <v>#REF!</v>
      </c>
    </row>
    <row r="174" spans="26:27" x14ac:dyDescent="0.35">
      <c r="Z174" s="3" t="e">
        <f>IF(OR(AND(N174="A",R174=1),AND(N174="B",#REF!=1)),1,0)</f>
        <v>#REF!</v>
      </c>
      <c r="AA174" s="3" t="e">
        <f>IF(OR(AND(N174="B",R174=1),AND(N174="A",#REF!=1)),1,0)</f>
        <v>#REF!</v>
      </c>
    </row>
    <row r="175" spans="26:27" x14ac:dyDescent="0.35">
      <c r="Z175" s="3" t="e">
        <f>IF(OR(AND(N175="A",R175=1),AND(N175="B",#REF!=1)),1,0)</f>
        <v>#REF!</v>
      </c>
      <c r="AA175" s="3" t="e">
        <f>IF(OR(AND(N175="B",R175=1),AND(N175="A",#REF!=1)),1,0)</f>
        <v>#REF!</v>
      </c>
    </row>
    <row r="176" spans="26:27" x14ac:dyDescent="0.35">
      <c r="Z176" s="3" t="e">
        <f>IF(OR(AND(N176="A",R176=1),AND(N176="B",#REF!=1)),1,0)</f>
        <v>#REF!</v>
      </c>
      <c r="AA176" s="3" t="e">
        <f>IF(OR(AND(N176="B",R176=1),AND(N176="A",#REF!=1)),1,0)</f>
        <v>#REF!</v>
      </c>
    </row>
    <row r="177" spans="26:27" x14ac:dyDescent="0.35">
      <c r="Z177" s="3" t="e">
        <f>IF(OR(AND(N177="A",R177=1),AND(N177="B",#REF!=1)),1,0)</f>
        <v>#REF!</v>
      </c>
      <c r="AA177" s="3" t="e">
        <f>IF(OR(AND(N177="B",R177=1),AND(N177="A",#REF!=1)),1,0)</f>
        <v>#REF!</v>
      </c>
    </row>
    <row r="178" spans="26:27" x14ac:dyDescent="0.35">
      <c r="Z178" s="3" t="e">
        <f>IF(OR(AND(N178="A",R178=1),AND(N178="B",#REF!=1)),1,0)</f>
        <v>#REF!</v>
      </c>
      <c r="AA178" s="3" t="e">
        <f>IF(OR(AND(N178="B",R178=1),AND(N178="A",#REF!=1)),1,0)</f>
        <v>#REF!</v>
      </c>
    </row>
    <row r="179" spans="26:27" x14ac:dyDescent="0.35">
      <c r="Z179" s="3" t="e">
        <f>IF(OR(AND(N179="A",R179=1),AND(N179="B",#REF!=1)),1,0)</f>
        <v>#REF!</v>
      </c>
      <c r="AA179" s="3" t="e">
        <f>IF(OR(AND(N179="B",R179=1),AND(N179="A",#REF!=1)),1,0)</f>
        <v>#REF!</v>
      </c>
    </row>
    <row r="180" spans="26:27" x14ac:dyDescent="0.35">
      <c r="Z180" s="3" t="e">
        <f>IF(OR(AND(N180="A",R180=1),AND(N180="B",#REF!=1)),1,0)</f>
        <v>#REF!</v>
      </c>
      <c r="AA180" s="3" t="e">
        <f>IF(OR(AND(N180="B",R180=1),AND(N180="A",#REF!=1)),1,0)</f>
        <v>#REF!</v>
      </c>
    </row>
    <row r="181" spans="26:27" x14ac:dyDescent="0.35">
      <c r="Z181" s="3" t="e">
        <f>IF(OR(AND(N181="A",R181=1),AND(N181="B",#REF!=1)),1,0)</f>
        <v>#REF!</v>
      </c>
      <c r="AA181" s="3" t="e">
        <f>IF(OR(AND(N181="B",R181=1),AND(N181="A",#REF!=1)),1,0)</f>
        <v>#REF!</v>
      </c>
    </row>
    <row r="182" spans="26:27" x14ac:dyDescent="0.35">
      <c r="Z182" s="3" t="e">
        <f>IF(OR(AND(N182="A",R182=1),AND(N182="B",#REF!=1)),1,0)</f>
        <v>#REF!</v>
      </c>
      <c r="AA182" s="3" t="e">
        <f>IF(OR(AND(N182="B",R182=1),AND(N182="A",#REF!=1)),1,0)</f>
        <v>#REF!</v>
      </c>
    </row>
    <row r="183" spans="26:27" x14ac:dyDescent="0.35">
      <c r="Z183" s="3" t="e">
        <f>IF(OR(AND(N183="A",R183=1),AND(N183="B",#REF!=1)),1,0)</f>
        <v>#REF!</v>
      </c>
      <c r="AA183" s="3" t="e">
        <f>IF(OR(AND(N183="B",R183=1),AND(N183="A",#REF!=1)),1,0)</f>
        <v>#REF!</v>
      </c>
    </row>
    <row r="184" spans="26:27" x14ac:dyDescent="0.35">
      <c r="Z184" s="3" t="e">
        <f>IF(OR(AND(N184="A",R184=1),AND(N184="B",#REF!=1)),1,0)</f>
        <v>#REF!</v>
      </c>
      <c r="AA184" s="3" t="e">
        <f>IF(OR(AND(N184="B",R184=1),AND(N184="A",#REF!=1)),1,0)</f>
        <v>#REF!</v>
      </c>
    </row>
    <row r="185" spans="26:27" x14ac:dyDescent="0.35">
      <c r="Z185" s="3" t="e">
        <f>IF(OR(AND(N185="A",R185=1),AND(N185="B",#REF!=1)),1,0)</f>
        <v>#REF!</v>
      </c>
      <c r="AA185" s="3" t="e">
        <f>IF(OR(AND(N185="B",R185=1),AND(N185="A",#REF!=1)),1,0)</f>
        <v>#REF!</v>
      </c>
    </row>
    <row r="186" spans="26:27" x14ac:dyDescent="0.35">
      <c r="Z186" s="3" t="e">
        <f>IF(OR(AND(N186="A",R186=1),AND(N186="B",#REF!=1)),1,0)</f>
        <v>#REF!</v>
      </c>
      <c r="AA186" s="3" t="e">
        <f>IF(OR(AND(N186="B",R186=1),AND(N186="A",#REF!=1)),1,0)</f>
        <v>#REF!</v>
      </c>
    </row>
    <row r="187" spans="26:27" x14ac:dyDescent="0.35">
      <c r="Z187" s="3" t="e">
        <f>IF(OR(AND(N187="A",R187=1),AND(N187="B",#REF!=1)),1,0)</f>
        <v>#REF!</v>
      </c>
      <c r="AA187" s="3" t="e">
        <f>IF(OR(AND(N187="B",R187=1),AND(N187="A",#REF!=1)),1,0)</f>
        <v>#REF!</v>
      </c>
    </row>
    <row r="188" spans="26:27" x14ac:dyDescent="0.35">
      <c r="Z188" s="3" t="e">
        <f>IF(OR(AND(N188="A",R188=1),AND(N188="B",#REF!=1)),1,0)</f>
        <v>#REF!</v>
      </c>
      <c r="AA188" s="3" t="e">
        <f>IF(OR(AND(N188="B",R188=1),AND(N188="A",#REF!=1)),1,0)</f>
        <v>#REF!</v>
      </c>
    </row>
    <row r="189" spans="26:27" x14ac:dyDescent="0.35">
      <c r="Z189" s="3" t="e">
        <f>IF(OR(AND(N189="A",R189=1),AND(N189="B",#REF!=1)),1,0)</f>
        <v>#REF!</v>
      </c>
      <c r="AA189" s="3" t="e">
        <f>IF(OR(AND(N189="B",R189=1),AND(N189="A",#REF!=1)),1,0)</f>
        <v>#REF!</v>
      </c>
    </row>
    <row r="190" spans="26:27" x14ac:dyDescent="0.35">
      <c r="Z190" s="3" t="e">
        <f>IF(OR(AND(N190="A",R190=1),AND(N190="B",#REF!=1)),1,0)</f>
        <v>#REF!</v>
      </c>
      <c r="AA190" s="3" t="e">
        <f>IF(OR(AND(N190="B",R190=1),AND(N190="A",#REF!=1)),1,0)</f>
        <v>#REF!</v>
      </c>
    </row>
    <row r="191" spans="26:27" x14ac:dyDescent="0.35">
      <c r="Z191" s="3" t="e">
        <f>IF(OR(AND(N191="A",R191=1),AND(N191="B",#REF!=1)),1,0)</f>
        <v>#REF!</v>
      </c>
      <c r="AA191" s="3" t="e">
        <f>IF(OR(AND(N191="B",R191=1),AND(N191="A",#REF!=1)),1,0)</f>
        <v>#REF!</v>
      </c>
    </row>
    <row r="192" spans="26:27" x14ac:dyDescent="0.35">
      <c r="Z192" s="3" t="e">
        <f>IF(OR(AND(N192="A",R192=1),AND(N192="B",#REF!=1)),1,0)</f>
        <v>#REF!</v>
      </c>
      <c r="AA192" s="3" t="e">
        <f>IF(OR(AND(N192="B",R192=1),AND(N192="A",#REF!=1)),1,0)</f>
        <v>#REF!</v>
      </c>
    </row>
    <row r="193" spans="26:27" x14ac:dyDescent="0.35">
      <c r="Z193" s="3" t="e">
        <f>IF(OR(AND(N193="A",R193=1),AND(N193="B",#REF!=1)),1,0)</f>
        <v>#REF!</v>
      </c>
      <c r="AA193" s="3" t="e">
        <f>IF(OR(AND(N193="B",R193=1),AND(N193="A",#REF!=1)),1,0)</f>
        <v>#REF!</v>
      </c>
    </row>
    <row r="194" spans="26:27" x14ac:dyDescent="0.35">
      <c r="Z194" s="3" t="e">
        <f>IF(OR(AND(N194="A",R194=1),AND(N194="B",#REF!=1)),1,0)</f>
        <v>#REF!</v>
      </c>
      <c r="AA194" s="3" t="e">
        <f>IF(OR(AND(N194="B",R194=1),AND(N194="A",#REF!=1)),1,0)</f>
        <v>#REF!</v>
      </c>
    </row>
    <row r="195" spans="26:27" x14ac:dyDescent="0.35">
      <c r="Z195" s="3" t="e">
        <f>IF(OR(AND(N195="A",R195=1),AND(N195="B",#REF!=1)),1,0)</f>
        <v>#REF!</v>
      </c>
      <c r="AA195" s="3" t="e">
        <f>IF(OR(AND(N195="B",R195=1),AND(N195="A",#REF!=1)),1,0)</f>
        <v>#REF!</v>
      </c>
    </row>
    <row r="196" spans="26:27" x14ac:dyDescent="0.35">
      <c r="Z196" s="3" t="e">
        <f>IF(OR(AND(N196="A",R196=1),AND(N196="B",#REF!=1)),1,0)</f>
        <v>#REF!</v>
      </c>
      <c r="AA196" s="3" t="e">
        <f>IF(OR(AND(N196="B",R196=1),AND(N196="A",#REF!=1)),1,0)</f>
        <v>#REF!</v>
      </c>
    </row>
    <row r="197" spans="26:27" x14ac:dyDescent="0.35">
      <c r="Z197" s="3" t="e">
        <f>IF(OR(AND(N197="A",R197=1),AND(N197="B",#REF!=1)),1,0)</f>
        <v>#REF!</v>
      </c>
      <c r="AA197" s="3" t="e">
        <f>IF(OR(AND(N197="B",R197=1),AND(N197="A",#REF!=1)),1,0)</f>
        <v>#REF!</v>
      </c>
    </row>
    <row r="198" spans="26:27" x14ac:dyDescent="0.35">
      <c r="Z198" s="3" t="e">
        <f>IF(OR(AND(N198="A",R198=1),AND(N198="B",#REF!=1)),1,0)</f>
        <v>#REF!</v>
      </c>
      <c r="AA198" s="3" t="e">
        <f>IF(OR(AND(N198="B",R198=1),AND(N198="A",#REF!=1)),1,0)</f>
        <v>#REF!</v>
      </c>
    </row>
    <row r="199" spans="26:27" x14ac:dyDescent="0.35">
      <c r="Z199" s="3" t="e">
        <f>IF(OR(AND(N199="A",R199=1),AND(N199="B",#REF!=1)),1,0)</f>
        <v>#REF!</v>
      </c>
      <c r="AA199" s="3" t="e">
        <f>IF(OR(AND(N199="B",R199=1),AND(N199="A",#REF!=1)),1,0)</f>
        <v>#REF!</v>
      </c>
    </row>
    <row r="200" spans="26:27" x14ac:dyDescent="0.35">
      <c r="Z200" s="3" t="e">
        <f>IF(OR(AND(N200="A",R200=1),AND(N200="B",#REF!=1)),1,0)</f>
        <v>#REF!</v>
      </c>
      <c r="AA200" s="3" t="e">
        <f>IF(OR(AND(N200="B",R200=1),AND(N200="A",#REF!=1)),1,0)</f>
        <v>#REF!</v>
      </c>
    </row>
    <row r="201" spans="26:27" x14ac:dyDescent="0.35">
      <c r="Z201" s="3" t="e">
        <f>IF(OR(AND(N201="A",R201=1),AND(N201="B",#REF!=1)),1,0)</f>
        <v>#REF!</v>
      </c>
      <c r="AA201" s="3" t="e">
        <f>IF(OR(AND(N201="B",R201=1),AND(N201="A",#REF!=1)),1,0)</f>
        <v>#REF!</v>
      </c>
    </row>
    <row r="202" spans="26:27" x14ac:dyDescent="0.35">
      <c r="Z202" s="3" t="e">
        <f>IF(OR(AND(N202="A",R202=1),AND(N202="B",#REF!=1)),1,0)</f>
        <v>#REF!</v>
      </c>
      <c r="AA202" s="3" t="e">
        <f>IF(OR(AND(N202="B",R202=1),AND(N202="A",#REF!=1)),1,0)</f>
        <v>#REF!</v>
      </c>
    </row>
    <row r="203" spans="26:27" x14ac:dyDescent="0.35">
      <c r="Z203" s="3" t="e">
        <f>IF(OR(AND(N203="A",R203=1),AND(N203="B",#REF!=1)),1,0)</f>
        <v>#REF!</v>
      </c>
      <c r="AA203" s="3" t="e">
        <f>IF(OR(AND(N203="B",R203=1),AND(N203="A",#REF!=1)),1,0)</f>
        <v>#REF!</v>
      </c>
    </row>
    <row r="204" spans="26:27" x14ac:dyDescent="0.35">
      <c r="Z204" s="3" t="e">
        <f>IF(OR(AND(N204="A",R204=1),AND(N204="B",#REF!=1)),1,0)</f>
        <v>#REF!</v>
      </c>
      <c r="AA204" s="3" t="e">
        <f>IF(OR(AND(N204="B",R204=1),AND(N204="A",#REF!=1)),1,0)</f>
        <v>#REF!</v>
      </c>
    </row>
    <row r="205" spans="26:27" x14ac:dyDescent="0.35">
      <c r="Z205" s="3" t="e">
        <f>IF(OR(AND(N205="A",R205=1),AND(N205="B",#REF!=1)),1,0)</f>
        <v>#REF!</v>
      </c>
      <c r="AA205" s="3" t="e">
        <f>IF(OR(AND(N205="B",R205=1),AND(N205="A",#REF!=1)),1,0)</f>
        <v>#REF!</v>
      </c>
    </row>
    <row r="206" spans="26:27" x14ac:dyDescent="0.35">
      <c r="Z206" s="3" t="e">
        <f>IF(OR(AND(N206="A",R206=1),AND(N206="B",#REF!=1)),1,0)</f>
        <v>#REF!</v>
      </c>
      <c r="AA206" s="3" t="e">
        <f>IF(OR(AND(N206="B",R206=1),AND(N206="A",#REF!=1)),1,0)</f>
        <v>#REF!</v>
      </c>
    </row>
    <row r="207" spans="26:27" x14ac:dyDescent="0.35">
      <c r="Z207" s="3" t="e">
        <f>IF(OR(AND(N207="A",R207=1),AND(N207="B",#REF!=1)),1,0)</f>
        <v>#REF!</v>
      </c>
      <c r="AA207" s="3" t="e">
        <f>IF(OR(AND(N207="B",R207=1),AND(N207="A",#REF!=1)),1,0)</f>
        <v>#REF!</v>
      </c>
    </row>
    <row r="208" spans="26:27" x14ac:dyDescent="0.35">
      <c r="Z208" s="3" t="e">
        <f>IF(OR(AND(N208="A",R208=1),AND(N208="B",#REF!=1)),1,0)</f>
        <v>#REF!</v>
      </c>
      <c r="AA208" s="3" t="e">
        <f>IF(OR(AND(N208="B",R208=1),AND(N208="A",#REF!=1)),1,0)</f>
        <v>#REF!</v>
      </c>
    </row>
    <row r="209" spans="26:27" x14ac:dyDescent="0.35">
      <c r="Z209" s="3" t="e">
        <f>IF(OR(AND(N209="A",R209=1),AND(N209="B",#REF!=1)),1,0)</f>
        <v>#REF!</v>
      </c>
      <c r="AA209" s="3" t="e">
        <f>IF(OR(AND(N209="B",R209=1),AND(N209="A",#REF!=1)),1,0)</f>
        <v>#REF!</v>
      </c>
    </row>
    <row r="210" spans="26:27" x14ac:dyDescent="0.35">
      <c r="Z210" s="3" t="e">
        <f>IF(OR(AND(N210="A",R210=1),AND(N210="B",#REF!=1)),1,0)</f>
        <v>#REF!</v>
      </c>
      <c r="AA210" s="3" t="e">
        <f>IF(OR(AND(N210="B",R210=1),AND(N210="A",#REF!=1)),1,0)</f>
        <v>#REF!</v>
      </c>
    </row>
    <row r="211" spans="26:27" x14ac:dyDescent="0.35">
      <c r="Z211" s="3" t="e">
        <f>IF(OR(AND(N211="A",R211=1),AND(N211="B",#REF!=1)),1,0)</f>
        <v>#REF!</v>
      </c>
      <c r="AA211" s="3" t="e">
        <f>IF(OR(AND(N211="B",R211=1),AND(N211="A",#REF!=1)),1,0)</f>
        <v>#REF!</v>
      </c>
    </row>
    <row r="212" spans="26:27" x14ac:dyDescent="0.35">
      <c r="Z212" s="3" t="e">
        <f>IF(OR(AND(N212="A",R212=1),AND(N212="B",#REF!=1)),1,0)</f>
        <v>#REF!</v>
      </c>
      <c r="AA212" s="3" t="e">
        <f>IF(OR(AND(N212="B",R212=1),AND(N212="A",#REF!=1)),1,0)</f>
        <v>#REF!</v>
      </c>
    </row>
    <row r="213" spans="26:27" x14ac:dyDescent="0.35">
      <c r="Z213" s="3" t="e">
        <f>IF(OR(AND(N213="A",R213=1),AND(N213="B",#REF!=1)),1,0)</f>
        <v>#REF!</v>
      </c>
      <c r="AA213" s="3" t="e">
        <f>IF(OR(AND(N213="B",R213=1),AND(N213="A",#REF!=1)),1,0)</f>
        <v>#REF!</v>
      </c>
    </row>
    <row r="214" spans="26:27" x14ac:dyDescent="0.35">
      <c r="Z214" s="3" t="e">
        <f>IF(OR(AND(N214="A",R214=1),AND(N214="B",#REF!=1)),1,0)</f>
        <v>#REF!</v>
      </c>
      <c r="AA214" s="3" t="e">
        <f>IF(OR(AND(N214="B",R214=1),AND(N214="A",#REF!=1)),1,0)</f>
        <v>#REF!</v>
      </c>
    </row>
    <row r="215" spans="26:27" x14ac:dyDescent="0.35">
      <c r="Z215" s="3" t="e">
        <f>IF(OR(AND(N215="A",R215=1),AND(N215="B",#REF!=1)),1,0)</f>
        <v>#REF!</v>
      </c>
      <c r="AA215" s="3" t="e">
        <f>IF(OR(AND(N215="B",R215=1),AND(N215="A",#REF!=1)),1,0)</f>
        <v>#REF!</v>
      </c>
    </row>
    <row r="216" spans="26:27" x14ac:dyDescent="0.35">
      <c r="Z216" s="3" t="e">
        <f>IF(OR(AND(N216="A",R216=1),AND(N216="B",#REF!=1)),1,0)</f>
        <v>#REF!</v>
      </c>
      <c r="AA216" s="3" t="e">
        <f>IF(OR(AND(N216="B",R216=1),AND(N216="A",#REF!=1)),1,0)</f>
        <v>#REF!</v>
      </c>
    </row>
    <row r="217" spans="26:27" x14ac:dyDescent="0.35">
      <c r="Z217" s="3" t="e">
        <f>IF(OR(AND(N217="A",R217=1),AND(N217="B",#REF!=1)),1,0)</f>
        <v>#REF!</v>
      </c>
      <c r="AA217" s="3" t="e">
        <f>IF(OR(AND(N217="B",R217=1),AND(N217="A",#REF!=1)),1,0)</f>
        <v>#REF!</v>
      </c>
    </row>
    <row r="218" spans="26:27" x14ac:dyDescent="0.35">
      <c r="Z218" s="3" t="e">
        <f>IF(OR(AND(N218="A",R218=1),AND(N218="B",#REF!=1)),1,0)</f>
        <v>#REF!</v>
      </c>
      <c r="AA218" s="3" t="e">
        <f>IF(OR(AND(N218="B",R218=1),AND(N218="A",#REF!=1)),1,0)</f>
        <v>#REF!</v>
      </c>
    </row>
    <row r="219" spans="26:27" x14ac:dyDescent="0.35">
      <c r="Z219" s="3" t="e">
        <f>IF(OR(AND(N219="A",R219=1),AND(N219="B",#REF!=1)),1,0)</f>
        <v>#REF!</v>
      </c>
      <c r="AA219" s="3" t="e">
        <f>IF(OR(AND(N219="B",R219=1),AND(N219="A",#REF!=1)),1,0)</f>
        <v>#REF!</v>
      </c>
    </row>
    <row r="220" spans="26:27" x14ac:dyDescent="0.35">
      <c r="Z220" s="3" t="e">
        <f>IF(OR(AND(N220="A",R220=1),AND(N220="B",#REF!=1)),1,0)</f>
        <v>#REF!</v>
      </c>
      <c r="AA220" s="3" t="e">
        <f>IF(OR(AND(N220="B",R220=1),AND(N220="A",#REF!=1)),1,0)</f>
        <v>#REF!</v>
      </c>
    </row>
    <row r="221" spans="26:27" x14ac:dyDescent="0.35">
      <c r="Z221" s="3" t="e">
        <f>IF(OR(AND(N221="A",R221=1),AND(N221="B",#REF!=1)),1,0)</f>
        <v>#REF!</v>
      </c>
      <c r="AA221" s="3" t="e">
        <f>IF(OR(AND(N221="B",R221=1),AND(N221="A",#REF!=1)),1,0)</f>
        <v>#REF!</v>
      </c>
    </row>
    <row r="222" spans="26:27" x14ac:dyDescent="0.35">
      <c r="Z222" s="3" t="e">
        <f>IF(OR(AND(N222="A",R222=1),AND(N222="B",#REF!=1)),1,0)</f>
        <v>#REF!</v>
      </c>
      <c r="AA222" s="3" t="e">
        <f>IF(OR(AND(N222="B",R222=1),AND(N222="A",#REF!=1)),1,0)</f>
        <v>#REF!</v>
      </c>
    </row>
    <row r="223" spans="26:27" x14ac:dyDescent="0.35">
      <c r="Z223" s="3" t="e">
        <f>IF(OR(AND(N223="A",R223=1),AND(N223="B",#REF!=1)),1,0)</f>
        <v>#REF!</v>
      </c>
      <c r="AA223" s="3" t="e">
        <f>IF(OR(AND(N223="B",R223=1),AND(N223="A",#REF!=1)),1,0)</f>
        <v>#REF!</v>
      </c>
    </row>
    <row r="224" spans="26:27" x14ac:dyDescent="0.35">
      <c r="Z224" s="3" t="e">
        <f>IF(OR(AND(N224="A",R224=1),AND(N224="B",#REF!=1)),1,0)</f>
        <v>#REF!</v>
      </c>
      <c r="AA224" s="3" t="e">
        <f>IF(OR(AND(N224="B",R224=1),AND(N224="A",#REF!=1)),1,0)</f>
        <v>#REF!</v>
      </c>
    </row>
    <row r="225" spans="26:27" x14ac:dyDescent="0.35">
      <c r="Z225" s="3" t="e">
        <f>IF(OR(AND(N225="A",R225=1),AND(N225="B",#REF!=1)),1,0)</f>
        <v>#REF!</v>
      </c>
      <c r="AA225" s="3" t="e">
        <f>IF(OR(AND(N225="B",R225=1),AND(N225="A",#REF!=1)),1,0)</f>
        <v>#REF!</v>
      </c>
    </row>
    <row r="226" spans="26:27" x14ac:dyDescent="0.35">
      <c r="Z226" s="3" t="e">
        <f>IF(OR(AND(N226="A",R226=1),AND(N226="B",#REF!=1)),1,0)</f>
        <v>#REF!</v>
      </c>
      <c r="AA226" s="3" t="e">
        <f>IF(OR(AND(N226="B",R226=1),AND(N226="A",#REF!=1)),1,0)</f>
        <v>#REF!</v>
      </c>
    </row>
    <row r="227" spans="26:27" x14ac:dyDescent="0.35">
      <c r="Z227" s="3" t="e">
        <f>IF(OR(AND(N227="A",R227=1),AND(N227="B",#REF!=1)),1,0)</f>
        <v>#REF!</v>
      </c>
      <c r="AA227" s="3" t="e">
        <f>IF(OR(AND(N227="B",R227=1),AND(N227="A",#REF!=1)),1,0)</f>
        <v>#REF!</v>
      </c>
    </row>
    <row r="228" spans="26:27" x14ac:dyDescent="0.35">
      <c r="Z228" s="3" t="e">
        <f>IF(OR(AND(N228="A",R228=1),AND(N228="B",#REF!=1)),1,0)</f>
        <v>#REF!</v>
      </c>
      <c r="AA228" s="3" t="e">
        <f>IF(OR(AND(N228="B",R228=1),AND(N228="A",#REF!=1)),1,0)</f>
        <v>#REF!</v>
      </c>
    </row>
    <row r="229" spans="26:27" x14ac:dyDescent="0.35">
      <c r="Z229" s="3" t="e">
        <f>IF(OR(AND(N229="A",R229=1),AND(N229="B",#REF!=1)),1,0)</f>
        <v>#REF!</v>
      </c>
      <c r="AA229" s="3" t="e">
        <f>IF(OR(AND(N229="B",R229=1),AND(N229="A",#REF!=1)),1,0)</f>
        <v>#REF!</v>
      </c>
    </row>
    <row r="230" spans="26:27" x14ac:dyDescent="0.35">
      <c r="Z230" s="3" t="e">
        <f>IF(OR(AND(N230="A",R230=1),AND(N230="B",#REF!=1)),1,0)</f>
        <v>#REF!</v>
      </c>
      <c r="AA230" s="3" t="e">
        <f>IF(OR(AND(N230="B",R230=1),AND(N230="A",#REF!=1)),1,0)</f>
        <v>#REF!</v>
      </c>
    </row>
    <row r="231" spans="26:27" x14ac:dyDescent="0.35">
      <c r="Z231" s="3" t="e">
        <f>IF(OR(AND(N231="A",R231=1),AND(N231="B",#REF!=1)),1,0)</f>
        <v>#REF!</v>
      </c>
      <c r="AA231" s="3" t="e">
        <f>IF(OR(AND(N231="B",R231=1),AND(N231="A",#REF!=1)),1,0)</f>
        <v>#REF!</v>
      </c>
    </row>
    <row r="232" spans="26:27" x14ac:dyDescent="0.35">
      <c r="Z232" s="3" t="e">
        <f>IF(OR(AND(N232="A",R232=1),AND(N232="B",#REF!=1)),1,0)</f>
        <v>#REF!</v>
      </c>
      <c r="AA232" s="3" t="e">
        <f>IF(OR(AND(N232="B",R232=1),AND(N232="A",#REF!=1)),1,0)</f>
        <v>#REF!</v>
      </c>
    </row>
    <row r="233" spans="26:27" x14ac:dyDescent="0.35">
      <c r="Z233" s="3" t="e">
        <f>IF(OR(AND(N233="A",R233=1),AND(N233="B",#REF!=1)),1,0)</f>
        <v>#REF!</v>
      </c>
      <c r="AA233" s="3" t="e">
        <f>IF(OR(AND(N233="B",R233=1),AND(N233="A",#REF!=1)),1,0)</f>
        <v>#REF!</v>
      </c>
    </row>
    <row r="234" spans="26:27" x14ac:dyDescent="0.35">
      <c r="Z234" s="3" t="e">
        <f>IF(OR(AND(N234="A",R234=1),AND(N234="B",#REF!=1)),1,0)</f>
        <v>#REF!</v>
      </c>
      <c r="AA234" s="3" t="e">
        <f>IF(OR(AND(N234="B",R234=1),AND(N234="A",#REF!=1)),1,0)</f>
        <v>#REF!</v>
      </c>
    </row>
    <row r="235" spans="26:27" x14ac:dyDescent="0.35">
      <c r="Z235" s="3" t="e">
        <f>IF(OR(AND(N235="A",R235=1),AND(N235="B",#REF!=1)),1,0)</f>
        <v>#REF!</v>
      </c>
      <c r="AA235" s="3" t="e">
        <f>IF(OR(AND(N235="B",R235=1),AND(N235="A",#REF!=1)),1,0)</f>
        <v>#REF!</v>
      </c>
    </row>
    <row r="236" spans="26:27" x14ac:dyDescent="0.35">
      <c r="Z236" s="3" t="e">
        <f>IF(OR(AND(N236="A",R236=1),AND(N236="B",#REF!=1)),1,0)</f>
        <v>#REF!</v>
      </c>
      <c r="AA236" s="3" t="e">
        <f>IF(OR(AND(N236="B",R236=1),AND(N236="A",#REF!=1)),1,0)</f>
        <v>#REF!</v>
      </c>
    </row>
    <row r="237" spans="26:27" x14ac:dyDescent="0.35">
      <c r="Z237" s="3" t="e">
        <f>IF(OR(AND(N237="A",R237=1),AND(N237="B",#REF!=1)),1,0)</f>
        <v>#REF!</v>
      </c>
      <c r="AA237" s="3" t="e">
        <f>IF(OR(AND(N237="B",R237=1),AND(N237="A",#REF!=1)),1,0)</f>
        <v>#REF!</v>
      </c>
    </row>
    <row r="238" spans="26:27" x14ac:dyDescent="0.35">
      <c r="Z238" s="3" t="e">
        <f>IF(OR(AND(N238="A",R238=1),AND(N238="B",#REF!=1)),1,0)</f>
        <v>#REF!</v>
      </c>
      <c r="AA238" s="3" t="e">
        <f>IF(OR(AND(N238="B",R238=1),AND(N238="A",#REF!=1)),1,0)</f>
        <v>#REF!</v>
      </c>
    </row>
    <row r="239" spans="26:27" x14ac:dyDescent="0.35">
      <c r="Z239" s="3" t="e">
        <f>IF(OR(AND(N239="A",R239=1),AND(N239="B",#REF!=1)),1,0)</f>
        <v>#REF!</v>
      </c>
      <c r="AA239" s="3" t="e">
        <f>IF(OR(AND(N239="B",R239=1),AND(N239="A",#REF!=1)),1,0)</f>
        <v>#REF!</v>
      </c>
    </row>
    <row r="240" spans="26:27" x14ac:dyDescent="0.35">
      <c r="Z240" s="3" t="e">
        <f>IF(OR(AND(N240="A",R240=1),AND(N240="B",#REF!=1)),1,0)</f>
        <v>#REF!</v>
      </c>
      <c r="AA240" s="3" t="e">
        <f>IF(OR(AND(N240="B",R240=1),AND(N240="A",#REF!=1)),1,0)</f>
        <v>#REF!</v>
      </c>
    </row>
    <row r="241" spans="26:27" x14ac:dyDescent="0.35">
      <c r="Z241" s="3" t="e">
        <f>IF(OR(AND(N241="A",R241=1),AND(N241="B",#REF!=1)),1,0)</f>
        <v>#REF!</v>
      </c>
      <c r="AA241" s="3" t="e">
        <f>IF(OR(AND(N241="B",R241=1),AND(N241="A",#REF!=1)),1,0)</f>
        <v>#REF!</v>
      </c>
    </row>
    <row r="242" spans="26:27" x14ac:dyDescent="0.35">
      <c r="Z242" s="3" t="e">
        <f>IF(OR(AND(N242="A",R242=1),AND(N242="B",#REF!=1)),1,0)</f>
        <v>#REF!</v>
      </c>
      <c r="AA242" s="3" t="e">
        <f>IF(OR(AND(N242="B",R242=1),AND(N242="A",#REF!=1)),1,0)</f>
        <v>#REF!</v>
      </c>
    </row>
    <row r="243" spans="26:27" x14ac:dyDescent="0.35">
      <c r="Z243" s="3" t="e">
        <f>IF(OR(AND(N243="A",R243=1),AND(N243="B",#REF!=1)),1,0)</f>
        <v>#REF!</v>
      </c>
      <c r="AA243" s="3" t="e">
        <f>IF(OR(AND(N243="B",R243=1),AND(N243="A",#REF!=1)),1,0)</f>
        <v>#REF!</v>
      </c>
    </row>
    <row r="244" spans="26:27" x14ac:dyDescent="0.35">
      <c r="Z244" s="3" t="e">
        <f>IF(OR(AND(N244="A",R244=1),AND(N244="B",#REF!=1)),1,0)</f>
        <v>#REF!</v>
      </c>
      <c r="AA244" s="3" t="e">
        <f>IF(OR(AND(N244="B",R244=1),AND(N244="A",#REF!=1)),1,0)</f>
        <v>#REF!</v>
      </c>
    </row>
    <row r="245" spans="26:27" x14ac:dyDescent="0.35">
      <c r="Z245" s="3" t="e">
        <f>IF(OR(AND(N245="A",R245=1),AND(N245="B",#REF!=1)),1,0)</f>
        <v>#REF!</v>
      </c>
      <c r="AA245" s="3" t="e">
        <f>IF(OR(AND(N245="B",R245=1),AND(N245="A",#REF!=1)),1,0)</f>
        <v>#REF!</v>
      </c>
    </row>
    <row r="246" spans="26:27" x14ac:dyDescent="0.35">
      <c r="Z246" s="3" t="e">
        <f>IF(OR(AND(N246="A",R246=1),AND(N246="B",#REF!=1)),1,0)</f>
        <v>#REF!</v>
      </c>
      <c r="AA246" s="3" t="e">
        <f>IF(OR(AND(N246="B",R246=1),AND(N246="A",#REF!=1)),1,0)</f>
        <v>#REF!</v>
      </c>
    </row>
    <row r="247" spans="26:27" x14ac:dyDescent="0.35">
      <c r="Z247" s="3" t="e">
        <f>IF(OR(AND(N247="A",R247=1),AND(N247="B",#REF!=1)),1,0)</f>
        <v>#REF!</v>
      </c>
      <c r="AA247" s="3" t="e">
        <f>IF(OR(AND(N247="B",R247=1),AND(N247="A",#REF!=1)),1,0)</f>
        <v>#REF!</v>
      </c>
    </row>
    <row r="248" spans="26:27" x14ac:dyDescent="0.35">
      <c r="Z248" s="3" t="e">
        <f>IF(OR(AND(N248="A",R248=1),AND(N248="B",#REF!=1)),1,0)</f>
        <v>#REF!</v>
      </c>
      <c r="AA248" s="3" t="e">
        <f>IF(OR(AND(N248="B",R248=1),AND(N248="A",#REF!=1)),1,0)</f>
        <v>#REF!</v>
      </c>
    </row>
    <row r="249" spans="26:27" x14ac:dyDescent="0.35">
      <c r="Z249" s="3" t="e">
        <f>IF(OR(AND(N249="A",R249=1),AND(N249="B",#REF!=1)),1,0)</f>
        <v>#REF!</v>
      </c>
      <c r="AA249" s="3" t="e">
        <f>IF(OR(AND(N249="B",R249=1),AND(N249="A",#REF!=1)),1,0)</f>
        <v>#REF!</v>
      </c>
    </row>
    <row r="250" spans="26:27" x14ac:dyDescent="0.35">
      <c r="Z250" s="3" t="e">
        <f>IF(OR(AND(N250="A",R250=1),AND(N250="B",#REF!=1)),1,0)</f>
        <v>#REF!</v>
      </c>
      <c r="AA250" s="3" t="e">
        <f>IF(OR(AND(N250="B",R250=1),AND(N250="A",#REF!=1)),1,0)</f>
        <v>#REF!</v>
      </c>
    </row>
    <row r="251" spans="26:27" x14ac:dyDescent="0.35">
      <c r="Z251" s="3" t="e">
        <f>IF(OR(AND(N251="A",R251=1),AND(N251="B",#REF!=1)),1,0)</f>
        <v>#REF!</v>
      </c>
      <c r="AA251" s="3" t="e">
        <f>IF(OR(AND(N251="B",R251=1),AND(N251="A",#REF!=1)),1,0)</f>
        <v>#REF!</v>
      </c>
    </row>
    <row r="252" spans="26:27" x14ac:dyDescent="0.35">
      <c r="Z252" s="3" t="e">
        <f>IF(OR(AND(N252="A",R252=1),AND(N252="B",#REF!=1)),1,0)</f>
        <v>#REF!</v>
      </c>
      <c r="AA252" s="3" t="e">
        <f>IF(OR(AND(N252="B",R252=1),AND(N252="A",#REF!=1)),1,0)</f>
        <v>#REF!</v>
      </c>
    </row>
    <row r="253" spans="26:27" x14ac:dyDescent="0.35">
      <c r="Z253" s="3" t="e">
        <f>IF(OR(AND(N253="A",R253=1),AND(N253="B",#REF!=1)),1,0)</f>
        <v>#REF!</v>
      </c>
      <c r="AA253" s="3" t="e">
        <f>IF(OR(AND(N253="B",R253=1),AND(N253="A",#REF!=1)),1,0)</f>
        <v>#REF!</v>
      </c>
    </row>
    <row r="254" spans="26:27" x14ac:dyDescent="0.35">
      <c r="Z254" s="3" t="e">
        <f>IF(OR(AND(N254="A",R254=1),AND(N254="B",#REF!=1)),1,0)</f>
        <v>#REF!</v>
      </c>
      <c r="AA254" s="3" t="e">
        <f>IF(OR(AND(N254="B",R254=1),AND(N254="A",#REF!=1)),1,0)</f>
        <v>#REF!</v>
      </c>
    </row>
    <row r="255" spans="26:27" x14ac:dyDescent="0.35">
      <c r="Z255" s="3" t="e">
        <f>IF(OR(AND(N255="A",R255=1),AND(N255="B",#REF!=1)),1,0)</f>
        <v>#REF!</v>
      </c>
      <c r="AA255" s="3" t="e">
        <f>IF(OR(AND(N255="B",R255=1),AND(N255="A",#REF!=1)),1,0)</f>
        <v>#REF!</v>
      </c>
    </row>
    <row r="256" spans="26:27" x14ac:dyDescent="0.35">
      <c r="Z256" s="3" t="e">
        <f>IF(OR(AND(N256="A",R256=1),AND(N256="B",#REF!=1)),1,0)</f>
        <v>#REF!</v>
      </c>
      <c r="AA256" s="3" t="e">
        <f>IF(OR(AND(N256="B",R256=1),AND(N256="A",#REF!=1)),1,0)</f>
        <v>#REF!</v>
      </c>
    </row>
    <row r="257" spans="26:27" x14ac:dyDescent="0.35">
      <c r="Z257" s="3" t="e">
        <f>IF(OR(AND(N257="A",R257=1),AND(N257="B",#REF!=1)),1,0)</f>
        <v>#REF!</v>
      </c>
      <c r="AA257" s="3" t="e">
        <f>IF(OR(AND(N257="B",R257=1),AND(N257="A",#REF!=1)),1,0)</f>
        <v>#REF!</v>
      </c>
    </row>
    <row r="258" spans="26:27" x14ac:dyDescent="0.35">
      <c r="Z258" s="3" t="e">
        <f>IF(OR(AND(N258="A",R258=1),AND(N258="B",#REF!=1)),1,0)</f>
        <v>#REF!</v>
      </c>
      <c r="AA258" s="3" t="e">
        <f>IF(OR(AND(N258="B",R258=1),AND(N258="A",#REF!=1)),1,0)</f>
        <v>#REF!</v>
      </c>
    </row>
    <row r="259" spans="26:27" x14ac:dyDescent="0.35">
      <c r="Z259" s="3" t="e">
        <f>IF(OR(AND(N259="A",R259=1),AND(N259="B",#REF!=1)),1,0)</f>
        <v>#REF!</v>
      </c>
      <c r="AA259" s="3" t="e">
        <f>IF(OR(AND(N259="B",R259=1),AND(N259="A",#REF!=1)),1,0)</f>
        <v>#REF!</v>
      </c>
    </row>
    <row r="260" spans="26:27" x14ac:dyDescent="0.35">
      <c r="Z260" s="3" t="e">
        <f>IF(OR(AND(N260="A",R260=1),AND(N260="B",#REF!=1)),1,0)</f>
        <v>#REF!</v>
      </c>
      <c r="AA260" s="3" t="e">
        <f>IF(OR(AND(N260="B",R260=1),AND(N260="A",#REF!=1)),1,0)</f>
        <v>#REF!</v>
      </c>
    </row>
    <row r="261" spans="26:27" x14ac:dyDescent="0.35">
      <c r="Z261" s="3" t="e">
        <f>IF(OR(AND(N261="A",R261=1),AND(N261="B",#REF!=1)),1,0)</f>
        <v>#REF!</v>
      </c>
      <c r="AA261" s="3" t="e">
        <f>IF(OR(AND(N261="B",R261=1),AND(N261="A",#REF!=1)),1,0)</f>
        <v>#REF!</v>
      </c>
    </row>
    <row r="262" spans="26:27" x14ac:dyDescent="0.35">
      <c r="Z262" s="3" t="e">
        <f>IF(OR(AND(N262="A",R262=1),AND(N262="B",#REF!=1)),1,0)</f>
        <v>#REF!</v>
      </c>
      <c r="AA262" s="3" t="e">
        <f>IF(OR(AND(N262="B",R262=1),AND(N262="A",#REF!=1)),1,0)</f>
        <v>#REF!</v>
      </c>
    </row>
    <row r="263" spans="26:27" x14ac:dyDescent="0.35">
      <c r="Z263" s="3" t="e">
        <f>IF(OR(AND(N263="A",R263=1),AND(N263="B",#REF!=1)),1,0)</f>
        <v>#REF!</v>
      </c>
      <c r="AA263" s="3" t="e">
        <f>IF(OR(AND(N263="B",R263=1),AND(N263="A",#REF!=1)),1,0)</f>
        <v>#REF!</v>
      </c>
    </row>
    <row r="264" spans="26:27" x14ac:dyDescent="0.35">
      <c r="Z264" s="3" t="e">
        <f>IF(OR(AND(N264="A",R264=1),AND(N264="B",#REF!=1)),1,0)</f>
        <v>#REF!</v>
      </c>
      <c r="AA264" s="3" t="e">
        <f>IF(OR(AND(N264="B",R264=1),AND(N264="A",#REF!=1)),1,0)</f>
        <v>#REF!</v>
      </c>
    </row>
    <row r="265" spans="26:27" x14ac:dyDescent="0.35">
      <c r="Z265" s="3" t="e">
        <f>IF(OR(AND(N265="A",R265=1),AND(N265="B",#REF!=1)),1,0)</f>
        <v>#REF!</v>
      </c>
      <c r="AA265" s="3" t="e">
        <f>IF(OR(AND(N265="B",R265=1),AND(N265="A",#REF!=1)),1,0)</f>
        <v>#REF!</v>
      </c>
    </row>
    <row r="266" spans="26:27" x14ac:dyDescent="0.35">
      <c r="Z266" s="3" t="e">
        <f>IF(OR(AND(N266="A",R266=1),AND(N266="B",#REF!=1)),1,0)</f>
        <v>#REF!</v>
      </c>
      <c r="AA266" s="3" t="e">
        <f>IF(OR(AND(N266="B",R266=1),AND(N266="A",#REF!=1)),1,0)</f>
        <v>#REF!</v>
      </c>
    </row>
    <row r="267" spans="26:27" x14ac:dyDescent="0.35">
      <c r="Z267" s="3" t="e">
        <f>IF(OR(AND(N267="A",R267=1),AND(N267="B",#REF!=1)),1,0)</f>
        <v>#REF!</v>
      </c>
      <c r="AA267" s="3" t="e">
        <f>IF(OR(AND(N267="B",R267=1),AND(N267="A",#REF!=1)),1,0)</f>
        <v>#REF!</v>
      </c>
    </row>
    <row r="268" spans="26:27" x14ac:dyDescent="0.35">
      <c r="Z268" s="3" t="e">
        <f>IF(OR(AND(N268="A",R268=1),AND(N268="B",#REF!=1)),1,0)</f>
        <v>#REF!</v>
      </c>
      <c r="AA268" s="3" t="e">
        <f>IF(OR(AND(N268="B",R268=1),AND(N268="A",#REF!=1)),1,0)</f>
        <v>#REF!</v>
      </c>
    </row>
    <row r="269" spans="26:27" x14ac:dyDescent="0.35">
      <c r="Z269" s="3" t="e">
        <f>IF(OR(AND(N269="A",R269=1),AND(N269="B",#REF!=1)),1,0)</f>
        <v>#REF!</v>
      </c>
      <c r="AA269" s="3" t="e">
        <f>IF(OR(AND(N269="B",R269=1),AND(N269="A",#REF!=1)),1,0)</f>
        <v>#REF!</v>
      </c>
    </row>
    <row r="270" spans="26:27" x14ac:dyDescent="0.35">
      <c r="Z270" s="3" t="e">
        <f>IF(OR(AND(N270="A",R270=1),AND(N270="B",#REF!=1)),1,0)</f>
        <v>#REF!</v>
      </c>
      <c r="AA270" s="3" t="e">
        <f>IF(OR(AND(N270="B",R270=1),AND(N270="A",#REF!=1)),1,0)</f>
        <v>#REF!</v>
      </c>
    </row>
    <row r="271" spans="26:27" x14ac:dyDescent="0.35">
      <c r="Z271" s="3" t="e">
        <f>IF(OR(AND(N271="A",R271=1),AND(N271="B",#REF!=1)),1,0)</f>
        <v>#REF!</v>
      </c>
      <c r="AA271" s="3" t="e">
        <f>IF(OR(AND(N271="B",R271=1),AND(N271="A",#REF!=1)),1,0)</f>
        <v>#REF!</v>
      </c>
    </row>
    <row r="272" spans="26:27" x14ac:dyDescent="0.35">
      <c r="Z272" s="3" t="e">
        <f>IF(OR(AND(N272="A",R272=1),AND(N272="B",#REF!=1)),1,0)</f>
        <v>#REF!</v>
      </c>
      <c r="AA272" s="3" t="e">
        <f>IF(OR(AND(N272="B",R272=1),AND(N272="A",#REF!=1)),1,0)</f>
        <v>#REF!</v>
      </c>
    </row>
    <row r="273" spans="26:27" x14ac:dyDescent="0.35">
      <c r="Z273" s="3" t="e">
        <f>IF(OR(AND(N273="A",R273=1),AND(N273="B",#REF!=1)),1,0)</f>
        <v>#REF!</v>
      </c>
      <c r="AA273" s="3" t="e">
        <f>IF(OR(AND(N273="B",R273=1),AND(N273="A",#REF!=1)),1,0)</f>
        <v>#REF!</v>
      </c>
    </row>
    <row r="274" spans="26:27" x14ac:dyDescent="0.35">
      <c r="Z274" s="3" t="e">
        <f>IF(OR(AND(N274="A",R274=1),AND(N274="B",#REF!=1)),1,0)</f>
        <v>#REF!</v>
      </c>
      <c r="AA274" s="3" t="e">
        <f>IF(OR(AND(N274="B",R274=1),AND(N274="A",#REF!=1)),1,0)</f>
        <v>#REF!</v>
      </c>
    </row>
    <row r="275" spans="26:27" x14ac:dyDescent="0.35">
      <c r="Z275" s="3" t="e">
        <f>IF(OR(AND(N275="A",R275=1),AND(N275="B",#REF!=1)),1,0)</f>
        <v>#REF!</v>
      </c>
      <c r="AA275" s="3" t="e">
        <f>IF(OR(AND(N275="B",R275=1),AND(N275="A",#REF!=1)),1,0)</f>
        <v>#REF!</v>
      </c>
    </row>
    <row r="276" spans="26:27" x14ac:dyDescent="0.35">
      <c r="Z276" s="3" t="e">
        <f>IF(OR(AND(N276="A",R276=1),AND(N276="B",#REF!=1)),1,0)</f>
        <v>#REF!</v>
      </c>
      <c r="AA276" s="3" t="e">
        <f>IF(OR(AND(N276="B",R276=1),AND(N276="A",#REF!=1)),1,0)</f>
        <v>#REF!</v>
      </c>
    </row>
    <row r="277" spans="26:27" x14ac:dyDescent="0.35">
      <c r="Z277" s="3" t="e">
        <f>IF(OR(AND(N277="A",R277=1),AND(N277="B",#REF!=1)),1,0)</f>
        <v>#REF!</v>
      </c>
      <c r="AA277" s="3" t="e">
        <f>IF(OR(AND(N277="B",R277=1),AND(N277="A",#REF!=1)),1,0)</f>
        <v>#REF!</v>
      </c>
    </row>
    <row r="278" spans="26:27" x14ac:dyDescent="0.35">
      <c r="Z278" s="3" t="e">
        <f>IF(OR(AND(N278="A",R278=1),AND(N278="B",#REF!=1)),1,0)</f>
        <v>#REF!</v>
      </c>
      <c r="AA278" s="3" t="e">
        <f>IF(OR(AND(N278="B",R278=1),AND(N278="A",#REF!=1)),1,0)</f>
        <v>#REF!</v>
      </c>
    </row>
    <row r="279" spans="26:27" x14ac:dyDescent="0.35">
      <c r="Z279" s="3" t="e">
        <f>IF(OR(AND(N279="A",R279=1),AND(N279="B",#REF!=1)),1,0)</f>
        <v>#REF!</v>
      </c>
      <c r="AA279" s="3" t="e">
        <f>IF(OR(AND(N279="B",R279=1),AND(N279="A",#REF!=1)),1,0)</f>
        <v>#REF!</v>
      </c>
    </row>
    <row r="280" spans="26:27" x14ac:dyDescent="0.35">
      <c r="Z280" s="3" t="e">
        <f>IF(OR(AND(N280="A",R280=1),AND(N280="B",#REF!=1)),1,0)</f>
        <v>#REF!</v>
      </c>
      <c r="AA280" s="3" t="e">
        <f>IF(OR(AND(N280="B",R280=1),AND(N280="A",#REF!=1)),1,0)</f>
        <v>#REF!</v>
      </c>
    </row>
    <row r="281" spans="26:27" x14ac:dyDescent="0.35">
      <c r="Z281" s="3" t="e">
        <f>IF(OR(AND(N281="A",R281=1),AND(N281="B",#REF!=1)),1,0)</f>
        <v>#REF!</v>
      </c>
      <c r="AA281" s="3" t="e">
        <f>IF(OR(AND(N281="B",R281=1),AND(N281="A",#REF!=1)),1,0)</f>
        <v>#REF!</v>
      </c>
    </row>
    <row r="282" spans="26:27" x14ac:dyDescent="0.35">
      <c r="Z282" s="3" t="e">
        <f>IF(OR(AND(N282="A",R282=1),AND(N282="B",#REF!=1)),1,0)</f>
        <v>#REF!</v>
      </c>
      <c r="AA282" s="3" t="e">
        <f>IF(OR(AND(N282="B",R282=1),AND(N282="A",#REF!=1)),1,0)</f>
        <v>#REF!</v>
      </c>
    </row>
    <row r="283" spans="26:27" x14ac:dyDescent="0.35">
      <c r="Z283" s="3" t="e">
        <f>IF(OR(AND(N283="A",R283=1),AND(N283="B",#REF!=1)),1,0)</f>
        <v>#REF!</v>
      </c>
      <c r="AA283" s="3" t="e">
        <f>IF(OR(AND(N283="B",R283=1),AND(N283="A",#REF!=1)),1,0)</f>
        <v>#REF!</v>
      </c>
    </row>
    <row r="284" spans="26:27" x14ac:dyDescent="0.35">
      <c r="Z284" s="3" t="e">
        <f>IF(OR(AND(N284="A",R284=1),AND(N284="B",#REF!=1)),1,0)</f>
        <v>#REF!</v>
      </c>
      <c r="AA284" s="3" t="e">
        <f>IF(OR(AND(N284="B",R284=1),AND(N284="A",#REF!=1)),1,0)</f>
        <v>#REF!</v>
      </c>
    </row>
    <row r="285" spans="26:27" x14ac:dyDescent="0.35">
      <c r="Z285" s="3" t="e">
        <f>IF(OR(AND(N285="A",R285=1),AND(N285="B",#REF!=1)),1,0)</f>
        <v>#REF!</v>
      </c>
      <c r="AA285" s="3" t="e">
        <f>IF(OR(AND(N285="B",R285=1),AND(N285="A",#REF!=1)),1,0)</f>
        <v>#REF!</v>
      </c>
    </row>
    <row r="286" spans="26:27" x14ac:dyDescent="0.35">
      <c r="Z286" s="3" t="e">
        <f>IF(OR(AND(N286="A",R286=1),AND(N286="B",#REF!=1)),1,0)</f>
        <v>#REF!</v>
      </c>
      <c r="AA286" s="3" t="e">
        <f>IF(OR(AND(N286="B",R286=1),AND(N286="A",#REF!=1)),1,0)</f>
        <v>#REF!</v>
      </c>
    </row>
    <row r="287" spans="26:27" x14ac:dyDescent="0.35">
      <c r="Z287" s="3" t="e">
        <f>IF(OR(AND(N287="A",R287=1),AND(N287="B",#REF!=1)),1,0)</f>
        <v>#REF!</v>
      </c>
      <c r="AA287" s="3" t="e">
        <f>IF(OR(AND(N287="B",R287=1),AND(N287="A",#REF!=1)),1,0)</f>
        <v>#REF!</v>
      </c>
    </row>
    <row r="288" spans="26:27" x14ac:dyDescent="0.35">
      <c r="Z288" s="3" t="e">
        <f>IF(OR(AND(N288="A",R288=1),AND(N288="B",#REF!=1)),1,0)</f>
        <v>#REF!</v>
      </c>
      <c r="AA288" s="3" t="e">
        <f>IF(OR(AND(N288="B",R288=1),AND(N288="A",#REF!=1)),1,0)</f>
        <v>#REF!</v>
      </c>
    </row>
    <row r="289" spans="26:27" x14ac:dyDescent="0.35">
      <c r="Z289" s="3" t="e">
        <f>IF(OR(AND(N289="A",R289=1),AND(N289="B",#REF!=1)),1,0)</f>
        <v>#REF!</v>
      </c>
      <c r="AA289" s="3" t="e">
        <f>IF(OR(AND(N289="B",R289=1),AND(N289="A",#REF!=1)),1,0)</f>
        <v>#REF!</v>
      </c>
    </row>
    <row r="290" spans="26:27" x14ac:dyDescent="0.35">
      <c r="Z290" s="3" t="e">
        <f>IF(OR(AND(N290="A",R290=1),AND(N290="B",#REF!=1)),1,0)</f>
        <v>#REF!</v>
      </c>
      <c r="AA290" s="3" t="e">
        <f>IF(OR(AND(N290="B",R290=1),AND(N290="A",#REF!=1)),1,0)</f>
        <v>#REF!</v>
      </c>
    </row>
    <row r="291" spans="26:27" x14ac:dyDescent="0.35">
      <c r="Z291" s="3" t="e">
        <f>IF(OR(AND(N291="A",R291=1),AND(N291="B",#REF!=1)),1,0)</f>
        <v>#REF!</v>
      </c>
      <c r="AA291" s="3" t="e">
        <f>IF(OR(AND(N291="B",R291=1),AND(N291="A",#REF!=1)),1,0)</f>
        <v>#REF!</v>
      </c>
    </row>
    <row r="292" spans="26:27" x14ac:dyDescent="0.35">
      <c r="Z292" s="3" t="e">
        <f>IF(OR(AND(N292="A",R292=1),AND(N292="B",#REF!=1)),1,0)</f>
        <v>#REF!</v>
      </c>
      <c r="AA292" s="3" t="e">
        <f>IF(OR(AND(N292="B",R292=1),AND(N292="A",#REF!=1)),1,0)</f>
        <v>#REF!</v>
      </c>
    </row>
    <row r="293" spans="26:27" x14ac:dyDescent="0.35">
      <c r="Z293" s="3" t="e">
        <f>IF(OR(AND(N293="A",R293=1),AND(N293="B",#REF!=1)),1,0)</f>
        <v>#REF!</v>
      </c>
      <c r="AA293" s="3" t="e">
        <f>IF(OR(AND(N293="B",R293=1),AND(N293="A",#REF!=1)),1,0)</f>
        <v>#REF!</v>
      </c>
    </row>
    <row r="294" spans="26:27" x14ac:dyDescent="0.35">
      <c r="Z294" s="3" t="e">
        <f>IF(OR(AND(N294="A",R294=1),AND(N294="B",#REF!=1)),1,0)</f>
        <v>#REF!</v>
      </c>
      <c r="AA294" s="3" t="e">
        <f>IF(OR(AND(N294="B",R294=1),AND(N294="A",#REF!=1)),1,0)</f>
        <v>#REF!</v>
      </c>
    </row>
    <row r="295" spans="26:27" x14ac:dyDescent="0.35">
      <c r="Z295" s="3" t="e">
        <f>IF(OR(AND(N295="A",R295=1),AND(N295="B",#REF!=1)),1,0)</f>
        <v>#REF!</v>
      </c>
      <c r="AA295" s="3" t="e">
        <f>IF(OR(AND(N295="B",R295=1),AND(N295="A",#REF!=1)),1,0)</f>
        <v>#REF!</v>
      </c>
    </row>
    <row r="296" spans="26:27" x14ac:dyDescent="0.35">
      <c r="Z296" s="3" t="e">
        <f>IF(OR(AND(N296="A",R296=1),AND(N296="B",#REF!=1)),1,0)</f>
        <v>#REF!</v>
      </c>
      <c r="AA296" s="3" t="e">
        <f>IF(OR(AND(N296="B",R296=1),AND(N296="A",#REF!=1)),1,0)</f>
        <v>#REF!</v>
      </c>
    </row>
    <row r="297" spans="26:27" x14ac:dyDescent="0.35">
      <c r="Z297" s="3" t="e">
        <f>IF(OR(AND(N297="A",R297=1),AND(N297="B",#REF!=1)),1,0)</f>
        <v>#REF!</v>
      </c>
      <c r="AA297" s="3" t="e">
        <f>IF(OR(AND(N297="B",R297=1),AND(N297="A",#REF!=1)),1,0)</f>
        <v>#REF!</v>
      </c>
    </row>
    <row r="298" spans="26:27" x14ac:dyDescent="0.35">
      <c r="Z298" s="3" t="e">
        <f>IF(OR(AND(N298="A",R298=1),AND(N298="B",#REF!=1)),1,0)</f>
        <v>#REF!</v>
      </c>
      <c r="AA298" s="3" t="e">
        <f>IF(OR(AND(N298="B",R298=1),AND(N298="A",#REF!=1)),1,0)</f>
        <v>#REF!</v>
      </c>
    </row>
    <row r="299" spans="26:27" x14ac:dyDescent="0.35">
      <c r="Z299" s="3" t="e">
        <f>IF(OR(AND(N299="A",R299=1),AND(N299="B",#REF!=1)),1,0)</f>
        <v>#REF!</v>
      </c>
      <c r="AA299" s="3" t="e">
        <f>IF(OR(AND(N299="B",R299=1),AND(N299="A",#REF!=1)),1,0)</f>
        <v>#REF!</v>
      </c>
    </row>
    <row r="300" spans="26:27" x14ac:dyDescent="0.35">
      <c r="Z300" s="3" t="e">
        <f>IF(OR(AND(N300="A",R300=1),AND(N300="B",#REF!=1)),1,0)</f>
        <v>#REF!</v>
      </c>
      <c r="AA300" s="3" t="e">
        <f>IF(OR(AND(N300="B",R300=1),AND(N300="A",#REF!=1)),1,0)</f>
        <v>#REF!</v>
      </c>
    </row>
    <row r="301" spans="26:27" x14ac:dyDescent="0.35">
      <c r="Z301" s="3" t="e">
        <f>IF(OR(AND(N301="A",R301=1),AND(N301="B",#REF!=1)),1,0)</f>
        <v>#REF!</v>
      </c>
      <c r="AA301" s="3" t="e">
        <f>IF(OR(AND(N301="B",R301=1),AND(N301="A",#REF!=1)),1,0)</f>
        <v>#REF!</v>
      </c>
    </row>
    <row r="302" spans="26:27" x14ac:dyDescent="0.35">
      <c r="Z302" s="3" t="e">
        <f>IF(OR(AND(N302="A",R302=1),AND(N302="B",#REF!=1)),1,0)</f>
        <v>#REF!</v>
      </c>
      <c r="AA302" s="3" t="e">
        <f>IF(OR(AND(N302="B",R302=1),AND(N302="A",#REF!=1)),1,0)</f>
        <v>#REF!</v>
      </c>
    </row>
    <row r="303" spans="26:27" x14ac:dyDescent="0.35">
      <c r="Z303" s="3" t="e">
        <f>IF(OR(AND(N303="A",R303=1),AND(N303="B",#REF!=1)),1,0)</f>
        <v>#REF!</v>
      </c>
      <c r="AA303" s="3" t="e">
        <f>IF(OR(AND(N303="B",R303=1),AND(N303="A",#REF!=1)),1,0)</f>
        <v>#REF!</v>
      </c>
    </row>
    <row r="304" spans="26:27" x14ac:dyDescent="0.35">
      <c r="Z304" s="3" t="e">
        <f>IF(OR(AND(N304="A",R304=1),AND(N304="B",#REF!=1)),1,0)</f>
        <v>#REF!</v>
      </c>
      <c r="AA304" s="3" t="e">
        <f>IF(OR(AND(N304="B",R304=1),AND(N304="A",#REF!=1)),1,0)</f>
        <v>#REF!</v>
      </c>
    </row>
    <row r="305" spans="26:27" x14ac:dyDescent="0.35">
      <c r="Z305" s="3" t="e">
        <f>IF(OR(AND(N305="A",R305=1),AND(N305="B",#REF!=1)),1,0)</f>
        <v>#REF!</v>
      </c>
      <c r="AA305" s="3" t="e">
        <f>IF(OR(AND(N305="B",R305=1),AND(N305="A",#REF!=1)),1,0)</f>
        <v>#REF!</v>
      </c>
    </row>
    <row r="306" spans="26:27" x14ac:dyDescent="0.35">
      <c r="Z306" s="3" t="e">
        <f>IF(OR(AND(N306="A",R306=1),AND(N306="B",#REF!=1)),1,0)</f>
        <v>#REF!</v>
      </c>
      <c r="AA306" s="3" t="e">
        <f>IF(OR(AND(N306="B",R306=1),AND(N306="A",#REF!=1)),1,0)</f>
        <v>#REF!</v>
      </c>
    </row>
    <row r="307" spans="26:27" x14ac:dyDescent="0.35">
      <c r="Z307" s="3" t="e">
        <f>IF(OR(AND(N307="A",R307=1),AND(N307="B",#REF!=1)),1,0)</f>
        <v>#REF!</v>
      </c>
      <c r="AA307" s="3" t="e">
        <f>IF(OR(AND(N307="B",R307=1),AND(N307="A",#REF!=1)),1,0)</f>
        <v>#REF!</v>
      </c>
    </row>
    <row r="308" spans="26:27" x14ac:dyDescent="0.35">
      <c r="Z308" s="3" t="e">
        <f>IF(OR(AND(N308="A",R308=1),AND(N308="B",#REF!=1)),1,0)</f>
        <v>#REF!</v>
      </c>
      <c r="AA308" s="3" t="e">
        <f>IF(OR(AND(N308="B",R308=1),AND(N308="A",#REF!=1)),1,0)</f>
        <v>#REF!</v>
      </c>
    </row>
    <row r="309" spans="26:27" x14ac:dyDescent="0.35">
      <c r="Z309" s="3" t="e">
        <f>IF(OR(AND(N309="A",R309=1),AND(N309="B",#REF!=1)),1,0)</f>
        <v>#REF!</v>
      </c>
      <c r="AA309" s="3" t="e">
        <f>IF(OR(AND(N309="B",R309=1),AND(N309="A",#REF!=1)),1,0)</f>
        <v>#REF!</v>
      </c>
    </row>
    <row r="310" spans="26:27" x14ac:dyDescent="0.35">
      <c r="Z310" s="3" t="e">
        <f>IF(OR(AND(N310="A",R310=1),AND(N310="B",#REF!=1)),1,0)</f>
        <v>#REF!</v>
      </c>
      <c r="AA310" s="3" t="e">
        <f>IF(OR(AND(N310="B",R310=1),AND(N310="A",#REF!=1)),1,0)</f>
        <v>#REF!</v>
      </c>
    </row>
    <row r="311" spans="26:27" x14ac:dyDescent="0.35">
      <c r="Z311" s="3" t="e">
        <f>IF(OR(AND(N311="A",R311=1),AND(N311="B",#REF!=1)),1,0)</f>
        <v>#REF!</v>
      </c>
      <c r="AA311" s="3" t="e">
        <f>IF(OR(AND(N311="B",R311=1),AND(N311="A",#REF!=1)),1,0)</f>
        <v>#REF!</v>
      </c>
    </row>
    <row r="312" spans="26:27" x14ac:dyDescent="0.35">
      <c r="Z312" s="3" t="e">
        <f>IF(OR(AND(N312="A",R312=1),AND(N312="B",#REF!=1)),1,0)</f>
        <v>#REF!</v>
      </c>
      <c r="AA312" s="3" t="e">
        <f>IF(OR(AND(N312="B",R312=1),AND(N312="A",#REF!=1)),1,0)</f>
        <v>#REF!</v>
      </c>
    </row>
    <row r="313" spans="26:27" x14ac:dyDescent="0.35">
      <c r="Z313" s="3" t="e">
        <f>IF(OR(AND(N313="A",R313=1),AND(N313="B",#REF!=1)),1,0)</f>
        <v>#REF!</v>
      </c>
      <c r="AA313" s="3" t="e">
        <f>IF(OR(AND(N313="B",R313=1),AND(N313="A",#REF!=1)),1,0)</f>
        <v>#REF!</v>
      </c>
    </row>
    <row r="314" spans="26:27" x14ac:dyDescent="0.35">
      <c r="Z314" s="3" t="e">
        <f>IF(OR(AND(N314="A",R314=1),AND(N314="B",#REF!=1)),1,0)</f>
        <v>#REF!</v>
      </c>
      <c r="AA314" s="3" t="e">
        <f>IF(OR(AND(N314="B",R314=1),AND(N314="A",#REF!=1)),1,0)</f>
        <v>#REF!</v>
      </c>
    </row>
    <row r="315" spans="26:27" x14ac:dyDescent="0.35">
      <c r="Z315" s="3" t="e">
        <f>IF(OR(AND(N315="A",R315=1),AND(N315="B",#REF!=1)),1,0)</f>
        <v>#REF!</v>
      </c>
      <c r="AA315" s="3" t="e">
        <f>IF(OR(AND(N315="B",R315=1),AND(N315="A",#REF!=1)),1,0)</f>
        <v>#REF!</v>
      </c>
    </row>
    <row r="316" spans="26:27" x14ac:dyDescent="0.35">
      <c r="Z316" s="3" t="e">
        <f>IF(OR(AND(N316="A",R316=1),AND(N316="B",#REF!=1)),1,0)</f>
        <v>#REF!</v>
      </c>
      <c r="AA316" s="3" t="e">
        <f>IF(OR(AND(N316="B",R316=1),AND(N316="A",#REF!=1)),1,0)</f>
        <v>#REF!</v>
      </c>
    </row>
    <row r="317" spans="26:27" x14ac:dyDescent="0.35">
      <c r="Z317" s="3" t="e">
        <f>IF(OR(AND(N317="A",R317=1),AND(N317="B",#REF!=1)),1,0)</f>
        <v>#REF!</v>
      </c>
      <c r="AA317" s="3" t="e">
        <f>IF(OR(AND(N317="B",R317=1),AND(N317="A",#REF!=1)),1,0)</f>
        <v>#REF!</v>
      </c>
    </row>
    <row r="318" spans="26:27" x14ac:dyDescent="0.35">
      <c r="Z318" s="3" t="e">
        <f>IF(OR(AND(N318="A",R318=1),AND(N318="B",#REF!=1)),1,0)</f>
        <v>#REF!</v>
      </c>
      <c r="AA318" s="3" t="e">
        <f>IF(OR(AND(N318="B",R318=1),AND(N318="A",#REF!=1)),1,0)</f>
        <v>#REF!</v>
      </c>
    </row>
    <row r="319" spans="26:27" x14ac:dyDescent="0.35">
      <c r="Z319" s="3" t="e">
        <f>IF(OR(AND(N319="A",R319=1),AND(N319="B",#REF!=1)),1,0)</f>
        <v>#REF!</v>
      </c>
      <c r="AA319" s="3" t="e">
        <f>IF(OR(AND(N319="B",R319=1),AND(N319="A",#REF!=1)),1,0)</f>
        <v>#REF!</v>
      </c>
    </row>
    <row r="320" spans="26:27" x14ac:dyDescent="0.35">
      <c r="Z320" s="3" t="e">
        <f>IF(OR(AND(N320="A",R320=1),AND(N320="B",#REF!=1)),1,0)</f>
        <v>#REF!</v>
      </c>
      <c r="AA320" s="3" t="e">
        <f>IF(OR(AND(N320="B",R320=1),AND(N320="A",#REF!=1)),1,0)</f>
        <v>#REF!</v>
      </c>
    </row>
    <row r="321" spans="26:27" x14ac:dyDescent="0.35">
      <c r="Z321" s="3" t="e">
        <f>IF(OR(AND(N321="A",R321=1),AND(N321="B",#REF!=1)),1,0)</f>
        <v>#REF!</v>
      </c>
      <c r="AA321" s="3" t="e">
        <f>IF(OR(AND(N321="B",R321=1),AND(N321="A",#REF!=1)),1,0)</f>
        <v>#REF!</v>
      </c>
    </row>
    <row r="322" spans="26:27" x14ac:dyDescent="0.35">
      <c r="Z322" s="3" t="e">
        <f>IF(OR(AND(N322="A",R322=1),AND(N322="B",#REF!=1)),1,0)</f>
        <v>#REF!</v>
      </c>
      <c r="AA322" s="3" t="e">
        <f>IF(OR(AND(N322="B",R322=1),AND(N322="A",#REF!=1)),1,0)</f>
        <v>#REF!</v>
      </c>
    </row>
    <row r="323" spans="26:27" x14ac:dyDescent="0.35">
      <c r="Z323" s="3" t="e">
        <f>IF(OR(AND(N323="A",R323=1),AND(N323="B",#REF!=1)),1,0)</f>
        <v>#REF!</v>
      </c>
      <c r="AA323" s="3" t="e">
        <f>IF(OR(AND(N323="B",R323=1),AND(N323="A",#REF!=1)),1,0)</f>
        <v>#REF!</v>
      </c>
    </row>
    <row r="324" spans="26:27" x14ac:dyDescent="0.35">
      <c r="Z324" s="3" t="e">
        <f>IF(OR(AND(N324="A",R324=1),AND(N324="B",#REF!=1)),1,0)</f>
        <v>#REF!</v>
      </c>
      <c r="AA324" s="3" t="e">
        <f>IF(OR(AND(N324="B",R324=1),AND(N324="A",#REF!=1)),1,0)</f>
        <v>#REF!</v>
      </c>
    </row>
    <row r="325" spans="26:27" x14ac:dyDescent="0.35">
      <c r="Z325" s="3" t="e">
        <f>IF(OR(AND(N325="A",R325=1),AND(N325="B",#REF!=1)),1,0)</f>
        <v>#REF!</v>
      </c>
      <c r="AA325" s="3" t="e">
        <f>IF(OR(AND(N325="B",R325=1),AND(N325="A",#REF!=1)),1,0)</f>
        <v>#REF!</v>
      </c>
    </row>
    <row r="326" spans="26:27" x14ac:dyDescent="0.35">
      <c r="Z326" s="3" t="e">
        <f>IF(OR(AND(N326="A",R326=1),AND(N326="B",#REF!=1)),1,0)</f>
        <v>#REF!</v>
      </c>
      <c r="AA326" s="3" t="e">
        <f>IF(OR(AND(N326="B",R326=1),AND(N326="A",#REF!=1)),1,0)</f>
        <v>#REF!</v>
      </c>
    </row>
    <row r="327" spans="26:27" x14ac:dyDescent="0.35">
      <c r="Z327" s="3" t="e">
        <f>IF(OR(AND(N327="A",R327=1),AND(N327="B",#REF!=1)),1,0)</f>
        <v>#REF!</v>
      </c>
      <c r="AA327" s="3" t="e">
        <f>IF(OR(AND(N327="B",R327=1),AND(N327="A",#REF!=1)),1,0)</f>
        <v>#REF!</v>
      </c>
    </row>
    <row r="328" spans="26:27" x14ac:dyDescent="0.35">
      <c r="Z328" s="3" t="e">
        <f>IF(OR(AND(N328="A",R328=1),AND(N328="B",#REF!=1)),1,0)</f>
        <v>#REF!</v>
      </c>
      <c r="AA328" s="3" t="e">
        <f>IF(OR(AND(N328="B",R328=1),AND(N328="A",#REF!=1)),1,0)</f>
        <v>#REF!</v>
      </c>
    </row>
    <row r="329" spans="26:27" x14ac:dyDescent="0.35">
      <c r="Z329" s="3" t="e">
        <f>IF(OR(AND(N329="A",R329=1),AND(N329="B",#REF!=1)),1,0)</f>
        <v>#REF!</v>
      </c>
      <c r="AA329" s="3" t="e">
        <f>IF(OR(AND(N329="B",R329=1),AND(N329="A",#REF!=1)),1,0)</f>
        <v>#REF!</v>
      </c>
    </row>
    <row r="330" spans="26:27" x14ac:dyDescent="0.35">
      <c r="Z330" s="3" t="e">
        <f>IF(OR(AND(N330="A",R330=1),AND(N330="B",#REF!=1)),1,0)</f>
        <v>#REF!</v>
      </c>
      <c r="AA330" s="3" t="e">
        <f>IF(OR(AND(N330="B",R330=1),AND(N330="A",#REF!=1)),1,0)</f>
        <v>#REF!</v>
      </c>
    </row>
    <row r="331" spans="26:27" x14ac:dyDescent="0.35">
      <c r="Z331" s="3" t="e">
        <f>IF(OR(AND(N331="A",R331=1),AND(N331="B",#REF!=1)),1,0)</f>
        <v>#REF!</v>
      </c>
      <c r="AA331" s="3" t="e">
        <f>IF(OR(AND(N331="B",R331=1),AND(N331="A",#REF!=1)),1,0)</f>
        <v>#REF!</v>
      </c>
    </row>
    <row r="332" spans="26:27" x14ac:dyDescent="0.35">
      <c r="Z332" s="3" t="e">
        <f>IF(OR(AND(N332="A",R332=1),AND(N332="B",#REF!=1)),1,0)</f>
        <v>#REF!</v>
      </c>
      <c r="AA332" s="3" t="e">
        <f>IF(OR(AND(N332="B",R332=1),AND(N332="A",#REF!=1)),1,0)</f>
        <v>#REF!</v>
      </c>
    </row>
    <row r="333" spans="26:27" x14ac:dyDescent="0.35">
      <c r="Z333" s="3" t="e">
        <f>IF(OR(AND(N333="A",R333=1),AND(N333="B",#REF!=1)),1,0)</f>
        <v>#REF!</v>
      </c>
      <c r="AA333" s="3" t="e">
        <f>IF(OR(AND(N333="B",R333=1),AND(N333="A",#REF!=1)),1,0)</f>
        <v>#REF!</v>
      </c>
    </row>
    <row r="334" spans="26:27" x14ac:dyDescent="0.35">
      <c r="Z334" s="3" t="e">
        <f>IF(OR(AND(N334="A",R334=1),AND(N334="B",#REF!=1)),1,0)</f>
        <v>#REF!</v>
      </c>
      <c r="AA334" s="3" t="e">
        <f>IF(OR(AND(N334="B",R334=1),AND(N334="A",#REF!=1)),1,0)</f>
        <v>#REF!</v>
      </c>
    </row>
    <row r="335" spans="26:27" x14ac:dyDescent="0.35">
      <c r="Z335" s="3" t="e">
        <f>IF(OR(AND(N335="A",R335=1),AND(N335="B",#REF!=1)),1,0)</f>
        <v>#REF!</v>
      </c>
      <c r="AA335" s="3" t="e">
        <f>IF(OR(AND(N335="B",R335=1),AND(N335="A",#REF!=1)),1,0)</f>
        <v>#REF!</v>
      </c>
    </row>
    <row r="336" spans="26:27" x14ac:dyDescent="0.35">
      <c r="Z336" s="3" t="e">
        <f>IF(OR(AND(N336="A",R336=1),AND(N336="B",#REF!=1)),1,0)</f>
        <v>#REF!</v>
      </c>
      <c r="AA336" s="3" t="e">
        <f>IF(OR(AND(N336="B",R336=1),AND(N336="A",#REF!=1)),1,0)</f>
        <v>#REF!</v>
      </c>
    </row>
    <row r="337" spans="26:27" x14ac:dyDescent="0.35">
      <c r="Z337" s="3" t="e">
        <f>IF(OR(AND(N337="A",R337=1),AND(N337="B",#REF!=1)),1,0)</f>
        <v>#REF!</v>
      </c>
      <c r="AA337" s="3" t="e">
        <f>IF(OR(AND(N337="B",R337=1),AND(N337="A",#REF!=1)),1,0)</f>
        <v>#REF!</v>
      </c>
    </row>
    <row r="338" spans="26:27" x14ac:dyDescent="0.35">
      <c r="Z338" s="3" t="e">
        <f>IF(OR(AND(N338="A",R338=1),AND(N338="B",#REF!=1)),1,0)</f>
        <v>#REF!</v>
      </c>
      <c r="AA338" s="3" t="e">
        <f>IF(OR(AND(N338="B",R338=1),AND(N338="A",#REF!=1)),1,0)</f>
        <v>#REF!</v>
      </c>
    </row>
    <row r="339" spans="26:27" x14ac:dyDescent="0.35">
      <c r="Z339" s="3" t="e">
        <f>IF(OR(AND(N339="A",R339=1),AND(N339="B",#REF!=1)),1,0)</f>
        <v>#REF!</v>
      </c>
      <c r="AA339" s="3" t="e">
        <f>IF(OR(AND(N339="B",R339=1),AND(N339="A",#REF!=1)),1,0)</f>
        <v>#REF!</v>
      </c>
    </row>
    <row r="340" spans="26:27" x14ac:dyDescent="0.35">
      <c r="Z340" s="3" t="e">
        <f>IF(OR(AND(N340="A",R340=1),AND(N340="B",#REF!=1)),1,0)</f>
        <v>#REF!</v>
      </c>
      <c r="AA340" s="3" t="e">
        <f>IF(OR(AND(N340="B",R340=1),AND(N340="A",#REF!=1)),1,0)</f>
        <v>#REF!</v>
      </c>
    </row>
    <row r="341" spans="26:27" x14ac:dyDescent="0.35">
      <c r="Z341" s="3" t="e">
        <f>IF(OR(AND(N341="A",R341=1),AND(N341="B",#REF!=1)),1,0)</f>
        <v>#REF!</v>
      </c>
      <c r="AA341" s="3" t="e">
        <f>IF(OR(AND(N341="B",R341=1),AND(N341="A",#REF!=1)),1,0)</f>
        <v>#REF!</v>
      </c>
    </row>
    <row r="342" spans="26:27" x14ac:dyDescent="0.35">
      <c r="Z342" s="3" t="e">
        <f>IF(OR(AND(N342="A",R342=1),AND(N342="B",#REF!=1)),1,0)</f>
        <v>#REF!</v>
      </c>
      <c r="AA342" s="3" t="e">
        <f>IF(OR(AND(N342="B",R342=1),AND(N342="A",#REF!=1)),1,0)</f>
        <v>#REF!</v>
      </c>
    </row>
    <row r="343" spans="26:27" x14ac:dyDescent="0.35">
      <c r="Z343" s="3" t="e">
        <f>IF(OR(AND(N343="A",R343=1),AND(N343="B",#REF!=1)),1,0)</f>
        <v>#REF!</v>
      </c>
      <c r="AA343" s="3" t="e">
        <f>IF(OR(AND(N343="B",R343=1),AND(N343="A",#REF!=1)),1,0)</f>
        <v>#REF!</v>
      </c>
    </row>
    <row r="344" spans="26:27" x14ac:dyDescent="0.35">
      <c r="Z344" s="3" t="e">
        <f>IF(OR(AND(N344="A",R344=1),AND(N344="B",#REF!=1)),1,0)</f>
        <v>#REF!</v>
      </c>
      <c r="AA344" s="3" t="e">
        <f>IF(OR(AND(N344="B",R344=1),AND(N344="A",#REF!=1)),1,0)</f>
        <v>#REF!</v>
      </c>
    </row>
    <row r="345" spans="26:27" x14ac:dyDescent="0.35">
      <c r="Z345" s="3" t="e">
        <f>IF(OR(AND(N345="A",R345=1),AND(N345="B",#REF!=1)),1,0)</f>
        <v>#REF!</v>
      </c>
      <c r="AA345" s="3" t="e">
        <f>IF(OR(AND(N345="B",R345=1),AND(N345="A",#REF!=1)),1,0)</f>
        <v>#REF!</v>
      </c>
    </row>
    <row r="346" spans="26:27" x14ac:dyDescent="0.35">
      <c r="Z346" s="3" t="e">
        <f>IF(OR(AND(N346="A",R346=1),AND(N346="B",#REF!=1)),1,0)</f>
        <v>#REF!</v>
      </c>
      <c r="AA346" s="3" t="e">
        <f>IF(OR(AND(N346="B",R346=1),AND(N346="A",#REF!=1)),1,0)</f>
        <v>#REF!</v>
      </c>
    </row>
    <row r="347" spans="26:27" x14ac:dyDescent="0.35">
      <c r="Z347" s="3" t="e">
        <f>IF(OR(AND(N347="A",R347=1),AND(N347="B",#REF!=1)),1,0)</f>
        <v>#REF!</v>
      </c>
      <c r="AA347" s="3" t="e">
        <f>IF(OR(AND(N347="B",R347=1),AND(N347="A",#REF!=1)),1,0)</f>
        <v>#REF!</v>
      </c>
    </row>
    <row r="348" spans="26:27" x14ac:dyDescent="0.35">
      <c r="Z348" s="3" t="e">
        <f>IF(OR(AND(N348="A",R348=1),AND(N348="B",#REF!=1)),1,0)</f>
        <v>#REF!</v>
      </c>
      <c r="AA348" s="3" t="e">
        <f>IF(OR(AND(N348="B",R348=1),AND(N348="A",#REF!=1)),1,0)</f>
        <v>#REF!</v>
      </c>
    </row>
    <row r="349" spans="26:27" x14ac:dyDescent="0.35">
      <c r="Z349" s="3" t="e">
        <f>IF(OR(AND(N349="A",R349=1),AND(N349="B",#REF!=1)),1,0)</f>
        <v>#REF!</v>
      </c>
      <c r="AA349" s="3" t="e">
        <f>IF(OR(AND(N349="B",R349=1),AND(N349="A",#REF!=1)),1,0)</f>
        <v>#REF!</v>
      </c>
    </row>
    <row r="350" spans="26:27" x14ac:dyDescent="0.35">
      <c r="Z350" s="3" t="e">
        <f>IF(OR(AND(N350="A",R350=1),AND(N350="B",#REF!=1)),1,0)</f>
        <v>#REF!</v>
      </c>
      <c r="AA350" s="3" t="e">
        <f>IF(OR(AND(N350="B",R350=1),AND(N350="A",#REF!=1)),1,0)</f>
        <v>#REF!</v>
      </c>
    </row>
    <row r="351" spans="26:27" x14ac:dyDescent="0.35">
      <c r="Z351" s="3" t="e">
        <f>IF(OR(AND(N351="A",R351=1),AND(N351="B",#REF!=1)),1,0)</f>
        <v>#REF!</v>
      </c>
      <c r="AA351" s="3" t="e">
        <f>IF(OR(AND(N351="B",R351=1),AND(N351="A",#REF!=1)),1,0)</f>
        <v>#REF!</v>
      </c>
    </row>
    <row r="352" spans="26:27" x14ac:dyDescent="0.35">
      <c r="Z352" s="3" t="e">
        <f>IF(OR(AND(N352="A",R352=1),AND(N352="B",#REF!=1)),1,0)</f>
        <v>#REF!</v>
      </c>
      <c r="AA352" s="3" t="e">
        <f>IF(OR(AND(N352="B",R352=1),AND(N352="A",#REF!=1)),1,0)</f>
        <v>#REF!</v>
      </c>
    </row>
    <row r="353" spans="26:27" x14ac:dyDescent="0.35">
      <c r="Z353" s="3" t="e">
        <f>IF(OR(AND(N353="A",R353=1),AND(N353="B",#REF!=1)),1,0)</f>
        <v>#REF!</v>
      </c>
      <c r="AA353" s="3" t="e">
        <f>IF(OR(AND(N353="B",R353=1),AND(N353="A",#REF!=1)),1,0)</f>
        <v>#REF!</v>
      </c>
    </row>
    <row r="354" spans="26:27" x14ac:dyDescent="0.35">
      <c r="Z354" s="3" t="e">
        <f>IF(OR(AND(N354="A",R354=1),AND(N354="B",#REF!=1)),1,0)</f>
        <v>#REF!</v>
      </c>
      <c r="AA354" s="3" t="e">
        <f>IF(OR(AND(N354="B",R354=1),AND(N354="A",#REF!=1)),1,0)</f>
        <v>#REF!</v>
      </c>
    </row>
    <row r="355" spans="26:27" x14ac:dyDescent="0.35">
      <c r="Z355" s="3" t="e">
        <f>IF(OR(AND(N355="A",R355=1),AND(N355="B",#REF!=1)),1,0)</f>
        <v>#REF!</v>
      </c>
      <c r="AA355" s="3" t="e">
        <f>IF(OR(AND(N355="B",R355=1),AND(N355="A",#REF!=1)),1,0)</f>
        <v>#REF!</v>
      </c>
    </row>
    <row r="356" spans="26:27" x14ac:dyDescent="0.35">
      <c r="Z356" s="3" t="e">
        <f>IF(OR(AND(N356="A",R356=1),AND(N356="B",#REF!=1)),1,0)</f>
        <v>#REF!</v>
      </c>
      <c r="AA356" s="3" t="e">
        <f>IF(OR(AND(N356="B",R356=1),AND(N356="A",#REF!=1)),1,0)</f>
        <v>#REF!</v>
      </c>
    </row>
    <row r="357" spans="26:27" x14ac:dyDescent="0.35">
      <c r="Z357" s="3" t="e">
        <f>IF(OR(AND(N357="A",R357=1),AND(N357="B",#REF!=1)),1,0)</f>
        <v>#REF!</v>
      </c>
      <c r="AA357" s="3" t="e">
        <f>IF(OR(AND(N357="B",R357=1),AND(N357="A",#REF!=1)),1,0)</f>
        <v>#REF!</v>
      </c>
    </row>
    <row r="358" spans="26:27" x14ac:dyDescent="0.35">
      <c r="Z358" s="3" t="e">
        <f>IF(OR(AND(N358="A",R358=1),AND(N358="B",#REF!=1)),1,0)</f>
        <v>#REF!</v>
      </c>
      <c r="AA358" s="3" t="e">
        <f>IF(OR(AND(N358="B",R358=1),AND(N358="A",#REF!=1)),1,0)</f>
        <v>#REF!</v>
      </c>
    </row>
    <row r="359" spans="26:27" x14ac:dyDescent="0.35">
      <c r="Z359" s="3" t="e">
        <f>IF(OR(AND(N359="A",R359=1),AND(N359="B",#REF!=1)),1,0)</f>
        <v>#REF!</v>
      </c>
      <c r="AA359" s="3" t="e">
        <f>IF(OR(AND(N359="B",R359=1),AND(N359="A",#REF!=1)),1,0)</f>
        <v>#REF!</v>
      </c>
    </row>
    <row r="360" spans="26:27" x14ac:dyDescent="0.35">
      <c r="Z360" s="3" t="e">
        <f>IF(OR(AND(N360="A",R360=1),AND(N360="B",#REF!=1)),1,0)</f>
        <v>#REF!</v>
      </c>
      <c r="AA360" s="3" t="e">
        <f>IF(OR(AND(N360="B",R360=1),AND(N360="A",#REF!=1)),1,0)</f>
        <v>#REF!</v>
      </c>
    </row>
    <row r="361" spans="26:27" x14ac:dyDescent="0.35">
      <c r="Z361" s="3" t="e">
        <f>IF(OR(AND(N361="A",R361=1),AND(N361="B",#REF!=1)),1,0)</f>
        <v>#REF!</v>
      </c>
      <c r="AA361" s="3" t="e">
        <f>IF(OR(AND(N361="B",R361=1),AND(N361="A",#REF!=1)),1,0)</f>
        <v>#REF!</v>
      </c>
    </row>
    <row r="362" spans="26:27" x14ac:dyDescent="0.35">
      <c r="Z362" s="3" t="e">
        <f>IF(OR(AND(N362="A",R362=1),AND(N362="B",#REF!=1)),1,0)</f>
        <v>#REF!</v>
      </c>
      <c r="AA362" s="3" t="e">
        <f>IF(OR(AND(N362="B",R362=1),AND(N362="A",#REF!=1)),1,0)</f>
        <v>#REF!</v>
      </c>
    </row>
    <row r="363" spans="26:27" x14ac:dyDescent="0.35">
      <c r="Z363" s="3" t="e">
        <f>IF(OR(AND(N363="A",R363=1),AND(N363="B",#REF!=1)),1,0)</f>
        <v>#REF!</v>
      </c>
      <c r="AA363" s="3" t="e">
        <f>IF(OR(AND(N363="B",R363=1),AND(N363="A",#REF!=1)),1,0)</f>
        <v>#REF!</v>
      </c>
    </row>
    <row r="364" spans="26:27" x14ac:dyDescent="0.35">
      <c r="Z364" s="3" t="e">
        <f>IF(OR(AND(N364="A",R364=1),AND(N364="B",#REF!=1)),1,0)</f>
        <v>#REF!</v>
      </c>
      <c r="AA364" s="3" t="e">
        <f>IF(OR(AND(N364="B",R364=1),AND(N364="A",#REF!=1)),1,0)</f>
        <v>#REF!</v>
      </c>
    </row>
    <row r="365" spans="26:27" x14ac:dyDescent="0.35">
      <c r="Z365" s="3" t="e">
        <f>IF(OR(AND(N365="A",R365=1),AND(N365="B",#REF!=1)),1,0)</f>
        <v>#REF!</v>
      </c>
      <c r="AA365" s="3" t="e">
        <f>IF(OR(AND(N365="B",R365=1),AND(N365="A",#REF!=1)),1,0)</f>
        <v>#REF!</v>
      </c>
    </row>
    <row r="366" spans="26:27" x14ac:dyDescent="0.35">
      <c r="Z366" s="3" t="e">
        <f>IF(OR(AND(N366="A",R366=1),AND(N366="B",#REF!=1)),1,0)</f>
        <v>#REF!</v>
      </c>
      <c r="AA366" s="3" t="e">
        <f>IF(OR(AND(N366="B",R366=1),AND(N366="A",#REF!=1)),1,0)</f>
        <v>#REF!</v>
      </c>
    </row>
    <row r="367" spans="26:27" x14ac:dyDescent="0.35">
      <c r="Z367" s="3" t="e">
        <f>IF(OR(AND(N367="A",R367=1),AND(N367="B",#REF!=1)),1,0)</f>
        <v>#REF!</v>
      </c>
      <c r="AA367" s="3" t="e">
        <f>IF(OR(AND(N367="B",R367=1),AND(N367="A",#REF!=1)),1,0)</f>
        <v>#REF!</v>
      </c>
    </row>
    <row r="368" spans="26:27" x14ac:dyDescent="0.35">
      <c r="Z368" s="3" t="e">
        <f>IF(OR(AND(N368="A",R368=1),AND(N368="B",#REF!=1)),1,0)</f>
        <v>#REF!</v>
      </c>
      <c r="AA368" s="3" t="e">
        <f>IF(OR(AND(N368="B",R368=1),AND(N368="A",#REF!=1)),1,0)</f>
        <v>#REF!</v>
      </c>
    </row>
    <row r="369" spans="26:27" x14ac:dyDescent="0.35">
      <c r="Z369" s="3" t="e">
        <f>IF(OR(AND(N369="A",R369=1),AND(N369="B",#REF!=1)),1,0)</f>
        <v>#REF!</v>
      </c>
      <c r="AA369" s="3" t="e">
        <f>IF(OR(AND(N369="B",R369=1),AND(N369="A",#REF!=1)),1,0)</f>
        <v>#REF!</v>
      </c>
    </row>
    <row r="370" spans="26:27" x14ac:dyDescent="0.35">
      <c r="Z370" s="3" t="e">
        <f>IF(OR(AND(N370="A",R370=1),AND(N370="B",#REF!=1)),1,0)</f>
        <v>#REF!</v>
      </c>
      <c r="AA370" s="3" t="e">
        <f>IF(OR(AND(N370="B",R370=1),AND(N370="A",#REF!=1)),1,0)</f>
        <v>#REF!</v>
      </c>
    </row>
    <row r="371" spans="26:27" x14ac:dyDescent="0.35">
      <c r="Z371" s="3" t="e">
        <f>IF(OR(AND(N371="A",R371=1),AND(N371="B",#REF!=1)),1,0)</f>
        <v>#REF!</v>
      </c>
      <c r="AA371" s="3" t="e">
        <f>IF(OR(AND(N371="B",R371=1),AND(N371="A",#REF!=1)),1,0)</f>
        <v>#REF!</v>
      </c>
    </row>
    <row r="372" spans="26:27" x14ac:dyDescent="0.35">
      <c r="Z372" s="3" t="e">
        <f>IF(OR(AND(N372="A",R372=1),AND(N372="B",#REF!=1)),1,0)</f>
        <v>#REF!</v>
      </c>
      <c r="AA372" s="3" t="e">
        <f>IF(OR(AND(N372="B",R372=1),AND(N372="A",#REF!=1)),1,0)</f>
        <v>#REF!</v>
      </c>
    </row>
    <row r="373" spans="26:27" x14ac:dyDescent="0.35">
      <c r="Z373" s="3" t="e">
        <f>IF(OR(AND(N373="A",R373=1),AND(N373="B",#REF!=1)),1,0)</f>
        <v>#REF!</v>
      </c>
      <c r="AA373" s="3" t="e">
        <f>IF(OR(AND(N373="B",R373=1),AND(N373="A",#REF!=1)),1,0)</f>
        <v>#REF!</v>
      </c>
    </row>
    <row r="374" spans="26:27" x14ac:dyDescent="0.35">
      <c r="Z374" s="3" t="e">
        <f>IF(OR(AND(N374="A",R374=1),AND(N374="B",#REF!=1)),1,0)</f>
        <v>#REF!</v>
      </c>
      <c r="AA374" s="3" t="e">
        <f>IF(OR(AND(N374="B",R374=1),AND(N374="A",#REF!=1)),1,0)</f>
        <v>#REF!</v>
      </c>
    </row>
    <row r="375" spans="26:27" x14ac:dyDescent="0.35">
      <c r="Z375" s="3" t="e">
        <f>IF(OR(AND(N375="A",R375=1),AND(N375="B",#REF!=1)),1,0)</f>
        <v>#REF!</v>
      </c>
      <c r="AA375" s="3" t="e">
        <f>IF(OR(AND(N375="B",R375=1),AND(N375="A",#REF!=1)),1,0)</f>
        <v>#REF!</v>
      </c>
    </row>
    <row r="376" spans="26:27" x14ac:dyDescent="0.35">
      <c r="Z376" s="3" t="e">
        <f>IF(OR(AND(N376="A",R376=1),AND(N376="B",#REF!=1)),1,0)</f>
        <v>#REF!</v>
      </c>
      <c r="AA376" s="3" t="e">
        <f>IF(OR(AND(N376="B",R376=1),AND(N376="A",#REF!=1)),1,0)</f>
        <v>#REF!</v>
      </c>
    </row>
    <row r="377" spans="26:27" x14ac:dyDescent="0.35">
      <c r="Z377" s="3" t="e">
        <f>IF(OR(AND(N377="A",R377=1),AND(N377="B",#REF!=1)),1,0)</f>
        <v>#REF!</v>
      </c>
      <c r="AA377" s="3" t="e">
        <f>IF(OR(AND(N377="B",R377=1),AND(N377="A",#REF!=1)),1,0)</f>
        <v>#REF!</v>
      </c>
    </row>
    <row r="378" spans="26:27" x14ac:dyDescent="0.35">
      <c r="Z378" s="3" t="e">
        <f>IF(OR(AND(N378="A",R378=1),AND(N378="B",#REF!=1)),1,0)</f>
        <v>#REF!</v>
      </c>
      <c r="AA378" s="3" t="e">
        <f>IF(OR(AND(N378="B",R378=1),AND(N378="A",#REF!=1)),1,0)</f>
        <v>#REF!</v>
      </c>
    </row>
    <row r="379" spans="26:27" x14ac:dyDescent="0.35">
      <c r="Z379" s="3" t="e">
        <f>IF(OR(AND(N379="A",R379=1),AND(N379="B",#REF!=1)),1,0)</f>
        <v>#REF!</v>
      </c>
      <c r="AA379" s="3" t="e">
        <f>IF(OR(AND(N379="B",R379=1),AND(N379="A",#REF!=1)),1,0)</f>
        <v>#REF!</v>
      </c>
    </row>
    <row r="380" spans="26:27" x14ac:dyDescent="0.35">
      <c r="Z380" s="3" t="e">
        <f>IF(OR(AND(N380="A",R380=1),AND(N380="B",#REF!=1)),1,0)</f>
        <v>#REF!</v>
      </c>
      <c r="AA380" s="3" t="e">
        <f>IF(OR(AND(N380="B",R380=1),AND(N380="A",#REF!=1)),1,0)</f>
        <v>#REF!</v>
      </c>
    </row>
    <row r="381" spans="26:27" x14ac:dyDescent="0.35">
      <c r="Z381" s="3" t="e">
        <f>IF(OR(AND(N381="A",R381=1),AND(N381="B",#REF!=1)),1,0)</f>
        <v>#REF!</v>
      </c>
      <c r="AA381" s="3" t="e">
        <f>IF(OR(AND(N381="B",R381=1),AND(N381="A",#REF!=1)),1,0)</f>
        <v>#REF!</v>
      </c>
    </row>
    <row r="382" spans="26:27" x14ac:dyDescent="0.35">
      <c r="Z382" s="3" t="e">
        <f>IF(OR(AND(N382="A",R382=1),AND(N382="B",#REF!=1)),1,0)</f>
        <v>#REF!</v>
      </c>
      <c r="AA382" s="3" t="e">
        <f>IF(OR(AND(N382="B",R382=1),AND(N382="A",#REF!=1)),1,0)</f>
        <v>#REF!</v>
      </c>
    </row>
    <row r="383" spans="26:27" x14ac:dyDescent="0.35">
      <c r="Z383" s="3" t="e">
        <f>IF(OR(AND(N383="A",R383=1),AND(N383="B",#REF!=1)),1,0)</f>
        <v>#REF!</v>
      </c>
      <c r="AA383" s="3" t="e">
        <f>IF(OR(AND(N383="B",R383=1),AND(N383="A",#REF!=1)),1,0)</f>
        <v>#REF!</v>
      </c>
    </row>
    <row r="384" spans="26:27" x14ac:dyDescent="0.35">
      <c r="Z384" s="3" t="e">
        <f>IF(OR(AND(N384="A",R384=1),AND(N384="B",#REF!=1)),1,0)</f>
        <v>#REF!</v>
      </c>
      <c r="AA384" s="3" t="e">
        <f>IF(OR(AND(N384="B",R384=1),AND(N384="A",#REF!=1)),1,0)</f>
        <v>#REF!</v>
      </c>
    </row>
    <row r="385" spans="26:27" x14ac:dyDescent="0.35">
      <c r="Z385" s="3" t="e">
        <f>IF(OR(AND(N385="A",R385=1),AND(N385="B",#REF!=1)),1,0)</f>
        <v>#REF!</v>
      </c>
      <c r="AA385" s="3" t="e">
        <f>IF(OR(AND(N385="B",R385=1),AND(N385="A",#REF!=1)),1,0)</f>
        <v>#REF!</v>
      </c>
    </row>
    <row r="386" spans="26:27" x14ac:dyDescent="0.35">
      <c r="Z386" s="3" t="e">
        <f>IF(OR(AND(N386="A",R386=1),AND(N386="B",#REF!=1)),1,0)</f>
        <v>#REF!</v>
      </c>
      <c r="AA386" s="3" t="e">
        <f>IF(OR(AND(N386="B",R386=1),AND(N386="A",#REF!=1)),1,0)</f>
        <v>#REF!</v>
      </c>
    </row>
    <row r="387" spans="26:27" x14ac:dyDescent="0.35">
      <c r="Z387" s="3" t="e">
        <f>IF(OR(AND(N387="A",R387=1),AND(N387="B",#REF!=1)),1,0)</f>
        <v>#REF!</v>
      </c>
      <c r="AA387" s="3" t="e">
        <f>IF(OR(AND(N387="B",R387=1),AND(N387="A",#REF!=1)),1,0)</f>
        <v>#REF!</v>
      </c>
    </row>
    <row r="388" spans="26:27" x14ac:dyDescent="0.35">
      <c r="Z388" s="3" t="e">
        <f>IF(OR(AND(N388="A",R388=1),AND(N388="B",#REF!=1)),1,0)</f>
        <v>#REF!</v>
      </c>
      <c r="AA388" s="3" t="e">
        <f>IF(OR(AND(N388="B",R388=1),AND(N388="A",#REF!=1)),1,0)</f>
        <v>#REF!</v>
      </c>
    </row>
    <row r="389" spans="26:27" x14ac:dyDescent="0.35">
      <c r="Z389" s="3" t="e">
        <f>IF(OR(AND(N389="A",R389=1),AND(N389="B",#REF!=1)),1,0)</f>
        <v>#REF!</v>
      </c>
      <c r="AA389" s="3" t="e">
        <f>IF(OR(AND(N389="B",R389=1),AND(N389="A",#REF!=1)),1,0)</f>
        <v>#REF!</v>
      </c>
    </row>
    <row r="390" spans="26:27" x14ac:dyDescent="0.35">
      <c r="Z390" s="3" t="e">
        <f>IF(OR(AND(N390="A",R390=1),AND(N390="B",#REF!=1)),1,0)</f>
        <v>#REF!</v>
      </c>
      <c r="AA390" s="3" t="e">
        <f>IF(OR(AND(N390="B",R390=1),AND(N390="A",#REF!=1)),1,0)</f>
        <v>#REF!</v>
      </c>
    </row>
    <row r="391" spans="26:27" x14ac:dyDescent="0.35">
      <c r="Z391" s="3" t="e">
        <f>IF(OR(AND(N391="A",R391=1),AND(N391="B",#REF!=1)),1,0)</f>
        <v>#REF!</v>
      </c>
      <c r="AA391" s="3" t="e">
        <f>IF(OR(AND(N391="B",R391=1),AND(N391="A",#REF!=1)),1,0)</f>
        <v>#REF!</v>
      </c>
    </row>
    <row r="392" spans="26:27" x14ac:dyDescent="0.35">
      <c r="Z392" s="3" t="e">
        <f>IF(OR(AND(N392="A",R392=1),AND(N392="B",#REF!=1)),1,0)</f>
        <v>#REF!</v>
      </c>
      <c r="AA392" s="3" t="e">
        <f>IF(OR(AND(N392="B",R392=1),AND(N392="A",#REF!=1)),1,0)</f>
        <v>#REF!</v>
      </c>
    </row>
    <row r="393" spans="26:27" x14ac:dyDescent="0.35">
      <c r="Z393" s="3" t="e">
        <f>IF(OR(AND(N393="A",R393=1),AND(N393="B",#REF!=1)),1,0)</f>
        <v>#REF!</v>
      </c>
      <c r="AA393" s="3" t="e">
        <f>IF(OR(AND(N393="B",R393=1),AND(N393="A",#REF!=1)),1,0)</f>
        <v>#REF!</v>
      </c>
    </row>
    <row r="394" spans="26:27" x14ac:dyDescent="0.35">
      <c r="Z394" s="3" t="e">
        <f>IF(OR(AND(N394="A",R394=1),AND(N394="B",#REF!=1)),1,0)</f>
        <v>#REF!</v>
      </c>
      <c r="AA394" s="3" t="e">
        <f>IF(OR(AND(N394="B",R394=1),AND(N394="A",#REF!=1)),1,0)</f>
        <v>#REF!</v>
      </c>
    </row>
    <row r="395" spans="26:27" x14ac:dyDescent="0.35">
      <c r="Z395" s="3" t="e">
        <f>IF(OR(AND(N395="A",R395=1),AND(N395="B",#REF!=1)),1,0)</f>
        <v>#REF!</v>
      </c>
      <c r="AA395" s="3" t="e">
        <f>IF(OR(AND(N395="B",R395=1),AND(N395="A",#REF!=1)),1,0)</f>
        <v>#REF!</v>
      </c>
    </row>
    <row r="396" spans="26:27" x14ac:dyDescent="0.35">
      <c r="Z396" s="3" t="e">
        <f>IF(OR(AND(N396="A",R396=1),AND(N396="B",#REF!=1)),1,0)</f>
        <v>#REF!</v>
      </c>
      <c r="AA396" s="3" t="e">
        <f>IF(OR(AND(N396="B",R396=1),AND(N396="A",#REF!=1)),1,0)</f>
        <v>#REF!</v>
      </c>
    </row>
    <row r="397" spans="26:27" x14ac:dyDescent="0.35">
      <c r="Z397" s="3" t="e">
        <f>IF(OR(AND(N397="A",R397=1),AND(N397="B",#REF!=1)),1,0)</f>
        <v>#REF!</v>
      </c>
      <c r="AA397" s="3" t="e">
        <f>IF(OR(AND(N397="B",R397=1),AND(N397="A",#REF!=1)),1,0)</f>
        <v>#REF!</v>
      </c>
    </row>
    <row r="398" spans="26:27" x14ac:dyDescent="0.35">
      <c r="Z398" s="3" t="e">
        <f>IF(OR(AND(N398="A",R398=1),AND(N398="B",#REF!=1)),1,0)</f>
        <v>#REF!</v>
      </c>
      <c r="AA398" s="3" t="e">
        <f>IF(OR(AND(N398="B",R398=1),AND(N398="A",#REF!=1)),1,0)</f>
        <v>#REF!</v>
      </c>
    </row>
    <row r="399" spans="26:27" x14ac:dyDescent="0.35">
      <c r="Z399" s="3" t="e">
        <f>IF(OR(AND(N399="A",R399=1),AND(N399="B",#REF!=1)),1,0)</f>
        <v>#REF!</v>
      </c>
      <c r="AA399" s="3" t="e">
        <f>IF(OR(AND(N399="B",R399=1),AND(N399="A",#REF!=1)),1,0)</f>
        <v>#REF!</v>
      </c>
    </row>
    <row r="400" spans="26:27" x14ac:dyDescent="0.35">
      <c r="Z400" s="3" t="e">
        <f>IF(OR(AND(N400="A",R400=1),AND(N400="B",#REF!=1)),1,0)</f>
        <v>#REF!</v>
      </c>
      <c r="AA400" s="3" t="e">
        <f>IF(OR(AND(N400="B",R400=1),AND(N400="A",#REF!=1)),1,0)</f>
        <v>#REF!</v>
      </c>
    </row>
    <row r="401" spans="26:27" x14ac:dyDescent="0.35">
      <c r="Z401" s="3" t="e">
        <f>IF(OR(AND(N401="A",R401=1),AND(N401="B",#REF!=1)),1,0)</f>
        <v>#REF!</v>
      </c>
      <c r="AA401" s="3" t="e">
        <f>IF(OR(AND(N401="B",R401=1),AND(N401="A",#REF!=1)),1,0)</f>
        <v>#REF!</v>
      </c>
    </row>
    <row r="402" spans="26:27" x14ac:dyDescent="0.35">
      <c r="Z402" s="3" t="e">
        <f>IF(OR(AND(N402="A",R402=1),AND(N402="B",#REF!=1)),1,0)</f>
        <v>#REF!</v>
      </c>
      <c r="AA402" s="3" t="e">
        <f>IF(OR(AND(N402="B",R402=1),AND(N402="A",#REF!=1)),1,0)</f>
        <v>#REF!</v>
      </c>
    </row>
    <row r="403" spans="26:27" x14ac:dyDescent="0.35">
      <c r="Z403" s="3" t="e">
        <f>IF(OR(AND(N403="A",R403=1),AND(N403="B",#REF!=1)),1,0)</f>
        <v>#REF!</v>
      </c>
      <c r="AA403" s="3" t="e">
        <f>IF(OR(AND(N403="B",R403=1),AND(N403="A",#REF!=1)),1,0)</f>
        <v>#REF!</v>
      </c>
    </row>
    <row r="404" spans="26:27" x14ac:dyDescent="0.35">
      <c r="Z404" s="3" t="e">
        <f>IF(OR(AND(N404="A",R404=1),AND(N404="B",#REF!=1)),1,0)</f>
        <v>#REF!</v>
      </c>
      <c r="AA404" s="3" t="e">
        <f>IF(OR(AND(N404="B",R404=1),AND(N404="A",#REF!=1)),1,0)</f>
        <v>#REF!</v>
      </c>
    </row>
    <row r="405" spans="26:27" x14ac:dyDescent="0.35">
      <c r="Z405" s="3" t="e">
        <f>IF(OR(AND(N405="A",R405=1),AND(N405="B",#REF!=1)),1,0)</f>
        <v>#REF!</v>
      </c>
      <c r="AA405" s="3" t="e">
        <f>IF(OR(AND(N405="B",R405=1),AND(N405="A",#REF!=1)),1,0)</f>
        <v>#REF!</v>
      </c>
    </row>
    <row r="406" spans="26:27" x14ac:dyDescent="0.35">
      <c r="Z406" s="3" t="e">
        <f>IF(OR(AND(N406="A",R406=1),AND(N406="B",#REF!=1)),1,0)</f>
        <v>#REF!</v>
      </c>
      <c r="AA406" s="3" t="e">
        <f>IF(OR(AND(N406="B",R406=1),AND(N406="A",#REF!=1)),1,0)</f>
        <v>#REF!</v>
      </c>
    </row>
    <row r="407" spans="26:27" x14ac:dyDescent="0.35">
      <c r="Z407" s="3" t="e">
        <f>IF(OR(AND(N407="A",R407=1),AND(N407="B",#REF!=1)),1,0)</f>
        <v>#REF!</v>
      </c>
      <c r="AA407" s="3" t="e">
        <f>IF(OR(AND(N407="B",R407=1),AND(N407="A",#REF!=1)),1,0)</f>
        <v>#REF!</v>
      </c>
    </row>
    <row r="408" spans="26:27" x14ac:dyDescent="0.35">
      <c r="Z408" s="3" t="e">
        <f>IF(OR(AND(N408="A",R408=1),AND(N408="B",#REF!=1)),1,0)</f>
        <v>#REF!</v>
      </c>
      <c r="AA408" s="3" t="e">
        <f>IF(OR(AND(N408="B",R408=1),AND(N408="A",#REF!=1)),1,0)</f>
        <v>#REF!</v>
      </c>
    </row>
    <row r="409" spans="26:27" x14ac:dyDescent="0.35">
      <c r="Z409" s="3" t="e">
        <f>IF(OR(AND(N409="A",R409=1),AND(N409="B",#REF!=1)),1,0)</f>
        <v>#REF!</v>
      </c>
      <c r="AA409" s="3" t="e">
        <f>IF(OR(AND(N409="B",R409=1),AND(N409="A",#REF!=1)),1,0)</f>
        <v>#REF!</v>
      </c>
    </row>
    <row r="410" spans="26:27" x14ac:dyDescent="0.35">
      <c r="Z410" s="3" t="e">
        <f>IF(OR(AND(N410="A",R410=1),AND(N410="B",#REF!=1)),1,0)</f>
        <v>#REF!</v>
      </c>
      <c r="AA410" s="3" t="e">
        <f>IF(OR(AND(N410="B",R410=1),AND(N410="A",#REF!=1)),1,0)</f>
        <v>#REF!</v>
      </c>
    </row>
    <row r="411" spans="26:27" x14ac:dyDescent="0.35">
      <c r="Z411" s="3" t="e">
        <f>IF(OR(AND(N411="A",R411=1),AND(N411="B",#REF!=1)),1,0)</f>
        <v>#REF!</v>
      </c>
      <c r="AA411" s="3" t="e">
        <f>IF(OR(AND(N411="B",R411=1),AND(N411="A",#REF!=1)),1,0)</f>
        <v>#REF!</v>
      </c>
    </row>
    <row r="412" spans="26:27" x14ac:dyDescent="0.35">
      <c r="Z412" s="3" t="e">
        <f>IF(OR(AND(N412="A",R412=1),AND(N412="B",#REF!=1)),1,0)</f>
        <v>#REF!</v>
      </c>
      <c r="AA412" s="3" t="e">
        <f>IF(OR(AND(N412="B",R412=1),AND(N412="A",#REF!=1)),1,0)</f>
        <v>#REF!</v>
      </c>
    </row>
    <row r="413" spans="26:27" x14ac:dyDescent="0.35">
      <c r="Z413" s="3" t="e">
        <f>IF(OR(AND(N413="A",R413=1),AND(N413="B",#REF!=1)),1,0)</f>
        <v>#REF!</v>
      </c>
      <c r="AA413" s="3" t="e">
        <f>IF(OR(AND(N413="B",R413=1),AND(N413="A",#REF!=1)),1,0)</f>
        <v>#REF!</v>
      </c>
    </row>
    <row r="414" spans="26:27" x14ac:dyDescent="0.35">
      <c r="Z414" s="3" t="e">
        <f>IF(OR(AND(N414="A",R414=1),AND(N414="B",#REF!=1)),1,0)</f>
        <v>#REF!</v>
      </c>
      <c r="AA414" s="3" t="e">
        <f>IF(OR(AND(N414="B",R414=1),AND(N414="A",#REF!=1)),1,0)</f>
        <v>#REF!</v>
      </c>
    </row>
    <row r="415" spans="26:27" x14ac:dyDescent="0.35">
      <c r="Z415" s="3" t="e">
        <f>IF(OR(AND(N415="A",R415=1),AND(N415="B",#REF!=1)),1,0)</f>
        <v>#REF!</v>
      </c>
      <c r="AA415" s="3" t="e">
        <f>IF(OR(AND(N415="B",R415=1),AND(N415="A",#REF!=1)),1,0)</f>
        <v>#REF!</v>
      </c>
    </row>
    <row r="416" spans="26:27" x14ac:dyDescent="0.35">
      <c r="Z416" s="3" t="e">
        <f>IF(OR(AND(N416="A",R416=1),AND(N416="B",#REF!=1)),1,0)</f>
        <v>#REF!</v>
      </c>
      <c r="AA416" s="3" t="e">
        <f>IF(OR(AND(N416="B",R416=1),AND(N416="A",#REF!=1)),1,0)</f>
        <v>#REF!</v>
      </c>
    </row>
    <row r="417" spans="26:27" x14ac:dyDescent="0.35">
      <c r="Z417" s="3" t="e">
        <f>IF(OR(AND(N417="A",R417=1),AND(N417="B",#REF!=1)),1,0)</f>
        <v>#REF!</v>
      </c>
      <c r="AA417" s="3" t="e">
        <f>IF(OR(AND(N417="B",R417=1),AND(N417="A",#REF!=1)),1,0)</f>
        <v>#REF!</v>
      </c>
    </row>
    <row r="418" spans="26:27" x14ac:dyDescent="0.35">
      <c r="Z418" s="3" t="e">
        <f>IF(OR(AND(N418="A",R418=1),AND(N418="B",#REF!=1)),1,0)</f>
        <v>#REF!</v>
      </c>
      <c r="AA418" s="3" t="e">
        <f>IF(OR(AND(N418="B",R418=1),AND(N418="A",#REF!=1)),1,0)</f>
        <v>#REF!</v>
      </c>
    </row>
    <row r="419" spans="26:27" x14ac:dyDescent="0.35">
      <c r="Z419" s="3" t="e">
        <f>IF(OR(AND(N419="A",R419=1),AND(N419="B",#REF!=1)),1,0)</f>
        <v>#REF!</v>
      </c>
      <c r="AA419" s="3" t="e">
        <f>IF(OR(AND(N419="B",R419=1),AND(N419="A",#REF!=1)),1,0)</f>
        <v>#REF!</v>
      </c>
    </row>
    <row r="420" spans="26:27" x14ac:dyDescent="0.35">
      <c r="Z420" s="3" t="e">
        <f>IF(OR(AND(N420="A",R420=1),AND(N420="B",#REF!=1)),1,0)</f>
        <v>#REF!</v>
      </c>
      <c r="AA420" s="3" t="e">
        <f>IF(OR(AND(N420="B",R420=1),AND(N420="A",#REF!=1)),1,0)</f>
        <v>#REF!</v>
      </c>
    </row>
    <row r="421" spans="26:27" x14ac:dyDescent="0.35">
      <c r="Z421" s="3" t="e">
        <f>IF(OR(AND(N421="A",R421=1),AND(N421="B",#REF!=1)),1,0)</f>
        <v>#REF!</v>
      </c>
      <c r="AA421" s="3" t="e">
        <f>IF(OR(AND(N421="B",R421=1),AND(N421="A",#REF!=1)),1,0)</f>
        <v>#REF!</v>
      </c>
    </row>
    <row r="422" spans="26:27" x14ac:dyDescent="0.35">
      <c r="Z422" s="3" t="e">
        <f>IF(OR(AND(N422="A",R422=1),AND(N422="B",#REF!=1)),1,0)</f>
        <v>#REF!</v>
      </c>
      <c r="AA422" s="3" t="e">
        <f>IF(OR(AND(N422="B",R422=1),AND(N422="A",#REF!=1)),1,0)</f>
        <v>#REF!</v>
      </c>
    </row>
    <row r="423" spans="26:27" x14ac:dyDescent="0.35">
      <c r="Z423" s="3" t="e">
        <f>IF(OR(AND(N423="A",R423=1),AND(N423="B",#REF!=1)),1,0)</f>
        <v>#REF!</v>
      </c>
      <c r="AA423" s="3" t="e">
        <f>IF(OR(AND(N423="B",R423=1),AND(N423="A",#REF!=1)),1,0)</f>
        <v>#REF!</v>
      </c>
    </row>
    <row r="424" spans="26:27" x14ac:dyDescent="0.35">
      <c r="Z424" s="3" t="e">
        <f>IF(OR(AND(N424="A",R424=1),AND(N424="B",#REF!=1)),1,0)</f>
        <v>#REF!</v>
      </c>
      <c r="AA424" s="3" t="e">
        <f>IF(OR(AND(N424="B",R424=1),AND(N424="A",#REF!=1)),1,0)</f>
        <v>#REF!</v>
      </c>
    </row>
    <row r="425" spans="26:27" x14ac:dyDescent="0.35">
      <c r="Z425" s="3" t="e">
        <f>IF(OR(AND(N425="A",R425=1),AND(N425="B",#REF!=1)),1,0)</f>
        <v>#REF!</v>
      </c>
      <c r="AA425" s="3" t="e">
        <f>IF(OR(AND(N425="B",R425=1),AND(N425="A",#REF!=1)),1,0)</f>
        <v>#REF!</v>
      </c>
    </row>
    <row r="426" spans="26:27" x14ac:dyDescent="0.35">
      <c r="Z426" s="3" t="e">
        <f>IF(OR(AND(N426="A",R426=1),AND(N426="B",#REF!=1)),1,0)</f>
        <v>#REF!</v>
      </c>
      <c r="AA426" s="3" t="e">
        <f>IF(OR(AND(N426="B",R426=1),AND(N426="A",#REF!=1)),1,0)</f>
        <v>#REF!</v>
      </c>
    </row>
    <row r="427" spans="26:27" x14ac:dyDescent="0.35">
      <c r="Z427" s="3" t="e">
        <f>IF(OR(AND(N427="A",R427=1),AND(N427="B",#REF!=1)),1,0)</f>
        <v>#REF!</v>
      </c>
      <c r="AA427" s="3" t="e">
        <f>IF(OR(AND(N427="B",R427=1),AND(N427="A",#REF!=1)),1,0)</f>
        <v>#REF!</v>
      </c>
    </row>
    <row r="428" spans="26:27" x14ac:dyDescent="0.35">
      <c r="Z428" s="3" t="e">
        <f>IF(OR(AND(N428="A",R428=1),AND(N428="B",#REF!=1)),1,0)</f>
        <v>#REF!</v>
      </c>
      <c r="AA428" s="3" t="e">
        <f>IF(OR(AND(N428="B",R428=1),AND(N428="A",#REF!=1)),1,0)</f>
        <v>#REF!</v>
      </c>
    </row>
    <row r="429" spans="26:27" x14ac:dyDescent="0.35">
      <c r="Z429" s="3" t="e">
        <f>IF(OR(AND(N429="A",R429=1),AND(N429="B",#REF!=1)),1,0)</f>
        <v>#REF!</v>
      </c>
      <c r="AA429" s="3" t="e">
        <f>IF(OR(AND(N429="B",R429=1),AND(N429="A",#REF!=1)),1,0)</f>
        <v>#REF!</v>
      </c>
    </row>
    <row r="430" spans="26:27" x14ac:dyDescent="0.35">
      <c r="Z430" s="3" t="e">
        <f>IF(OR(AND(N430="A",R430=1),AND(N430="B",#REF!=1)),1,0)</f>
        <v>#REF!</v>
      </c>
      <c r="AA430" s="3" t="e">
        <f>IF(OR(AND(N430="B",R430=1),AND(N430="A",#REF!=1)),1,0)</f>
        <v>#REF!</v>
      </c>
    </row>
    <row r="431" spans="26:27" x14ac:dyDescent="0.35">
      <c r="Z431" s="3" t="e">
        <f>IF(OR(AND(N431="A",R431=1),AND(N431="B",#REF!=1)),1,0)</f>
        <v>#REF!</v>
      </c>
      <c r="AA431" s="3" t="e">
        <f>IF(OR(AND(N431="B",R431=1),AND(N431="A",#REF!=1)),1,0)</f>
        <v>#REF!</v>
      </c>
    </row>
    <row r="432" spans="26:27" x14ac:dyDescent="0.35">
      <c r="Z432" s="3" t="e">
        <f>IF(OR(AND(N432="A",R432=1),AND(N432="B",#REF!=1)),1,0)</f>
        <v>#REF!</v>
      </c>
      <c r="AA432" s="3" t="e">
        <f>IF(OR(AND(N432="B",R432=1),AND(N432="A",#REF!=1)),1,0)</f>
        <v>#REF!</v>
      </c>
    </row>
    <row r="433" spans="26:27" x14ac:dyDescent="0.35">
      <c r="Z433" s="3" t="e">
        <f>IF(OR(AND(N433="A",R433=1),AND(N433="B",#REF!=1)),1,0)</f>
        <v>#REF!</v>
      </c>
      <c r="AA433" s="3" t="e">
        <f>IF(OR(AND(N433="B",R433=1),AND(N433="A",#REF!=1)),1,0)</f>
        <v>#REF!</v>
      </c>
    </row>
    <row r="434" spans="26:27" x14ac:dyDescent="0.35">
      <c r="Z434" s="3" t="e">
        <f>IF(OR(AND(N434="A",R434=1),AND(N434="B",#REF!=1)),1,0)</f>
        <v>#REF!</v>
      </c>
      <c r="AA434" s="3" t="e">
        <f>IF(OR(AND(N434="B",R434=1),AND(N434="A",#REF!=1)),1,0)</f>
        <v>#REF!</v>
      </c>
    </row>
    <row r="435" spans="26:27" x14ac:dyDescent="0.35">
      <c r="Z435" s="3" t="e">
        <f>IF(OR(AND(N435="A",R435=1),AND(N435="B",#REF!=1)),1,0)</f>
        <v>#REF!</v>
      </c>
      <c r="AA435" s="3" t="e">
        <f>IF(OR(AND(N435="B",R435=1),AND(N435="A",#REF!=1)),1,0)</f>
        <v>#REF!</v>
      </c>
    </row>
    <row r="436" spans="26:27" x14ac:dyDescent="0.35">
      <c r="Z436" s="3" t="e">
        <f>IF(OR(AND(N436="A",R436=1),AND(N436="B",#REF!=1)),1,0)</f>
        <v>#REF!</v>
      </c>
      <c r="AA436" s="3" t="e">
        <f>IF(OR(AND(N436="B",R436=1),AND(N436="A",#REF!=1)),1,0)</f>
        <v>#REF!</v>
      </c>
    </row>
    <row r="437" spans="26:27" x14ac:dyDescent="0.35">
      <c r="Z437" s="3" t="e">
        <f>IF(OR(AND(N437="A",R437=1),AND(N437="B",#REF!=1)),1,0)</f>
        <v>#REF!</v>
      </c>
      <c r="AA437" s="3" t="e">
        <f>IF(OR(AND(N437="B",R437=1),AND(N437="A",#REF!=1)),1,0)</f>
        <v>#REF!</v>
      </c>
    </row>
    <row r="438" spans="26:27" x14ac:dyDescent="0.35">
      <c r="Z438" s="3" t="e">
        <f>IF(OR(AND(N438="A",R438=1),AND(N438="B",#REF!=1)),1,0)</f>
        <v>#REF!</v>
      </c>
      <c r="AA438" s="3" t="e">
        <f>IF(OR(AND(N438="B",R438=1),AND(N438="A",#REF!=1)),1,0)</f>
        <v>#REF!</v>
      </c>
    </row>
    <row r="439" spans="26:27" x14ac:dyDescent="0.35">
      <c r="Z439" s="3" t="e">
        <f>IF(OR(AND(N439="A",R439=1),AND(N439="B",#REF!=1)),1,0)</f>
        <v>#REF!</v>
      </c>
      <c r="AA439" s="3" t="e">
        <f>IF(OR(AND(N439="B",R439=1),AND(N439="A",#REF!=1)),1,0)</f>
        <v>#REF!</v>
      </c>
    </row>
    <row r="440" spans="26:27" x14ac:dyDescent="0.35">
      <c r="Z440" s="3" t="e">
        <f>IF(OR(AND(N440="A",R440=1),AND(N440="B",#REF!=1)),1,0)</f>
        <v>#REF!</v>
      </c>
      <c r="AA440" s="3" t="e">
        <f>IF(OR(AND(N440="B",R440=1),AND(N440="A",#REF!=1)),1,0)</f>
        <v>#REF!</v>
      </c>
    </row>
    <row r="441" spans="26:27" x14ac:dyDescent="0.35">
      <c r="Z441" s="3" t="e">
        <f>IF(OR(AND(N441="A",R441=1),AND(N441="B",#REF!=1)),1,0)</f>
        <v>#REF!</v>
      </c>
      <c r="AA441" s="3" t="e">
        <f>IF(OR(AND(N441="B",R441=1),AND(N441="A",#REF!=1)),1,0)</f>
        <v>#REF!</v>
      </c>
    </row>
    <row r="442" spans="26:27" x14ac:dyDescent="0.35">
      <c r="Z442" s="3" t="e">
        <f>IF(OR(AND(N442="A",R442=1),AND(N442="B",#REF!=1)),1,0)</f>
        <v>#REF!</v>
      </c>
      <c r="AA442" s="3" t="e">
        <f>IF(OR(AND(N442="B",R442=1),AND(N442="A",#REF!=1)),1,0)</f>
        <v>#REF!</v>
      </c>
    </row>
    <row r="443" spans="26:27" x14ac:dyDescent="0.35">
      <c r="Z443" s="3" t="e">
        <f>IF(OR(AND(N443="A",R443=1),AND(N443="B",#REF!=1)),1,0)</f>
        <v>#REF!</v>
      </c>
      <c r="AA443" s="3" t="e">
        <f>IF(OR(AND(N443="B",R443=1),AND(N443="A",#REF!=1)),1,0)</f>
        <v>#REF!</v>
      </c>
    </row>
    <row r="444" spans="26:27" x14ac:dyDescent="0.35">
      <c r="Z444" s="3" t="e">
        <f>IF(OR(AND(N444="A",R444=1),AND(N444="B",#REF!=1)),1,0)</f>
        <v>#REF!</v>
      </c>
      <c r="AA444" s="3" t="e">
        <f>IF(OR(AND(N444="B",R444=1),AND(N444="A",#REF!=1)),1,0)</f>
        <v>#REF!</v>
      </c>
    </row>
    <row r="445" spans="26:27" x14ac:dyDescent="0.35">
      <c r="Z445" s="3" t="e">
        <f>IF(OR(AND(N445="A",R445=1),AND(N445="B",#REF!=1)),1,0)</f>
        <v>#REF!</v>
      </c>
      <c r="AA445" s="3" t="e">
        <f>IF(OR(AND(N445="B",R445=1),AND(N445="A",#REF!=1)),1,0)</f>
        <v>#REF!</v>
      </c>
    </row>
    <row r="446" spans="26:27" x14ac:dyDescent="0.35">
      <c r="Z446" s="3" t="e">
        <f>IF(OR(AND(N446="A",R446=1),AND(N446="B",#REF!=1)),1,0)</f>
        <v>#REF!</v>
      </c>
      <c r="AA446" s="3" t="e">
        <f>IF(OR(AND(N446="B",R446=1),AND(N446="A",#REF!=1)),1,0)</f>
        <v>#REF!</v>
      </c>
    </row>
    <row r="447" spans="26:27" x14ac:dyDescent="0.35">
      <c r="Z447" s="3" t="e">
        <f>IF(OR(AND(N447="A",R447=1),AND(N447="B",#REF!=1)),1,0)</f>
        <v>#REF!</v>
      </c>
      <c r="AA447" s="3" t="e">
        <f>IF(OR(AND(N447="B",R447=1),AND(N447="A",#REF!=1)),1,0)</f>
        <v>#REF!</v>
      </c>
    </row>
    <row r="448" spans="26:27" x14ac:dyDescent="0.35">
      <c r="Z448" s="3" t="e">
        <f>IF(OR(AND(N448="A",R448=1),AND(N448="B",#REF!=1)),1,0)</f>
        <v>#REF!</v>
      </c>
      <c r="AA448" s="3" t="e">
        <f>IF(OR(AND(N448="B",R448=1),AND(N448="A",#REF!=1)),1,0)</f>
        <v>#REF!</v>
      </c>
    </row>
    <row r="449" spans="26:27" x14ac:dyDescent="0.35">
      <c r="Z449" s="3" t="e">
        <f>IF(OR(AND(N449="A",R449=1),AND(N449="B",#REF!=1)),1,0)</f>
        <v>#REF!</v>
      </c>
      <c r="AA449" s="3" t="e">
        <f>IF(OR(AND(N449="B",R449=1),AND(N449="A",#REF!=1)),1,0)</f>
        <v>#REF!</v>
      </c>
    </row>
    <row r="450" spans="26:27" x14ac:dyDescent="0.35">
      <c r="Z450" s="3" t="e">
        <f>IF(OR(AND(N450="A",R450=1),AND(N450="B",#REF!=1)),1,0)</f>
        <v>#REF!</v>
      </c>
      <c r="AA450" s="3" t="e">
        <f>IF(OR(AND(N450="B",R450=1),AND(N450="A",#REF!=1)),1,0)</f>
        <v>#REF!</v>
      </c>
    </row>
    <row r="451" spans="26:27" x14ac:dyDescent="0.35">
      <c r="Z451" s="3" t="e">
        <f>IF(OR(AND(N451="A",R451=1),AND(N451="B",#REF!=1)),1,0)</f>
        <v>#REF!</v>
      </c>
      <c r="AA451" s="3" t="e">
        <f>IF(OR(AND(N451="B",R451=1),AND(N451="A",#REF!=1)),1,0)</f>
        <v>#REF!</v>
      </c>
    </row>
    <row r="452" spans="26:27" x14ac:dyDescent="0.35">
      <c r="Z452" s="3" t="e">
        <f>IF(OR(AND(N452="A",R452=1),AND(N452="B",#REF!=1)),1,0)</f>
        <v>#REF!</v>
      </c>
      <c r="AA452" s="3" t="e">
        <f>IF(OR(AND(N452="B",R452=1),AND(N452="A",#REF!=1)),1,0)</f>
        <v>#REF!</v>
      </c>
    </row>
    <row r="453" spans="26:27" x14ac:dyDescent="0.35">
      <c r="Z453" s="3" t="e">
        <f>IF(OR(AND(N453="A",R453=1),AND(N453="B",#REF!=1)),1,0)</f>
        <v>#REF!</v>
      </c>
      <c r="AA453" s="3" t="e">
        <f>IF(OR(AND(N453="B",R453=1),AND(N453="A",#REF!=1)),1,0)</f>
        <v>#REF!</v>
      </c>
    </row>
    <row r="454" spans="26:27" x14ac:dyDescent="0.35">
      <c r="Z454" s="3" t="e">
        <f>IF(OR(AND(N454="A",R454=1),AND(N454="B",#REF!=1)),1,0)</f>
        <v>#REF!</v>
      </c>
      <c r="AA454" s="3" t="e">
        <f>IF(OR(AND(N454="B",R454=1),AND(N454="A",#REF!=1)),1,0)</f>
        <v>#REF!</v>
      </c>
    </row>
    <row r="455" spans="26:27" x14ac:dyDescent="0.35">
      <c r="Z455" s="3" t="e">
        <f>IF(OR(AND(N455="A",R455=1),AND(N455="B",#REF!=1)),1,0)</f>
        <v>#REF!</v>
      </c>
      <c r="AA455" s="3" t="e">
        <f>IF(OR(AND(N455="B",R455=1),AND(N455="A",#REF!=1)),1,0)</f>
        <v>#REF!</v>
      </c>
    </row>
    <row r="456" spans="26:27" x14ac:dyDescent="0.35">
      <c r="Z456" s="3" t="e">
        <f>IF(OR(AND(N456="A",R456=1),AND(N456="B",#REF!=1)),1,0)</f>
        <v>#REF!</v>
      </c>
      <c r="AA456" s="3" t="e">
        <f>IF(OR(AND(N456="B",R456=1),AND(N456="A",#REF!=1)),1,0)</f>
        <v>#REF!</v>
      </c>
    </row>
    <row r="457" spans="26:27" x14ac:dyDescent="0.35">
      <c r="Z457" s="3" t="e">
        <f>IF(OR(AND(N457="A",R457=1),AND(N457="B",#REF!=1)),1,0)</f>
        <v>#REF!</v>
      </c>
      <c r="AA457" s="3" t="e">
        <f>IF(OR(AND(N457="B",R457=1),AND(N457="A",#REF!=1)),1,0)</f>
        <v>#REF!</v>
      </c>
    </row>
    <row r="458" spans="26:27" x14ac:dyDescent="0.35">
      <c r="Z458" s="3" t="e">
        <f>IF(OR(AND(N458="A",R458=1),AND(N458="B",#REF!=1)),1,0)</f>
        <v>#REF!</v>
      </c>
      <c r="AA458" s="3" t="e">
        <f>IF(OR(AND(N458="B",R458=1),AND(N458="A",#REF!=1)),1,0)</f>
        <v>#REF!</v>
      </c>
    </row>
    <row r="459" spans="26:27" x14ac:dyDescent="0.35">
      <c r="Z459" s="3" t="e">
        <f>IF(OR(AND(N459="A",R459=1),AND(N459="B",#REF!=1)),1,0)</f>
        <v>#REF!</v>
      </c>
      <c r="AA459" s="3" t="e">
        <f>IF(OR(AND(N459="B",R459=1),AND(N459="A",#REF!=1)),1,0)</f>
        <v>#REF!</v>
      </c>
    </row>
    <row r="460" spans="26:27" x14ac:dyDescent="0.35">
      <c r="Z460" s="3" t="e">
        <f>IF(OR(AND(N460="A",R460=1),AND(N460="B",#REF!=1)),1,0)</f>
        <v>#REF!</v>
      </c>
      <c r="AA460" s="3" t="e">
        <f>IF(OR(AND(N460="B",R460=1),AND(N460="A",#REF!=1)),1,0)</f>
        <v>#REF!</v>
      </c>
    </row>
    <row r="461" spans="26:27" x14ac:dyDescent="0.35">
      <c r="Z461" s="3" t="e">
        <f>IF(OR(AND(N461="A",R461=1),AND(N461="B",#REF!=1)),1,0)</f>
        <v>#REF!</v>
      </c>
      <c r="AA461" s="3" t="e">
        <f>IF(OR(AND(N461="B",R461=1),AND(N461="A",#REF!=1)),1,0)</f>
        <v>#REF!</v>
      </c>
    </row>
    <row r="462" spans="26:27" x14ac:dyDescent="0.35">
      <c r="Z462" s="3" t="e">
        <f>IF(OR(AND(N462="A",R462=1),AND(N462="B",#REF!=1)),1,0)</f>
        <v>#REF!</v>
      </c>
      <c r="AA462" s="3" t="e">
        <f>IF(OR(AND(N462="B",R462=1),AND(N462="A",#REF!=1)),1,0)</f>
        <v>#REF!</v>
      </c>
    </row>
    <row r="463" spans="26:27" x14ac:dyDescent="0.35">
      <c r="Z463" s="3" t="e">
        <f>IF(OR(AND(N463="A",R463=1),AND(N463="B",#REF!=1)),1,0)</f>
        <v>#REF!</v>
      </c>
      <c r="AA463" s="3" t="e">
        <f>IF(OR(AND(N463="B",R463=1),AND(N463="A",#REF!=1)),1,0)</f>
        <v>#REF!</v>
      </c>
    </row>
    <row r="464" spans="26:27" x14ac:dyDescent="0.35">
      <c r="Z464" s="3" t="e">
        <f>IF(OR(AND(N464="A",R464=1),AND(N464="B",#REF!=1)),1,0)</f>
        <v>#REF!</v>
      </c>
      <c r="AA464" s="3" t="e">
        <f>IF(OR(AND(N464="B",R464=1),AND(N464="A",#REF!=1)),1,0)</f>
        <v>#REF!</v>
      </c>
    </row>
    <row r="465" spans="26:27" x14ac:dyDescent="0.35">
      <c r="Z465" s="3" t="e">
        <f>IF(OR(AND(N465="A",R465=1),AND(N465="B",#REF!=1)),1,0)</f>
        <v>#REF!</v>
      </c>
      <c r="AA465" s="3" t="e">
        <f>IF(OR(AND(N465="B",R465=1),AND(N465="A",#REF!=1)),1,0)</f>
        <v>#REF!</v>
      </c>
    </row>
    <row r="466" spans="26:27" x14ac:dyDescent="0.35">
      <c r="Z466" s="3" t="e">
        <f>IF(OR(AND(N466="A",R466=1),AND(N466="B",#REF!=1)),1,0)</f>
        <v>#REF!</v>
      </c>
      <c r="AA466" s="3" t="e">
        <f>IF(OR(AND(N466="B",R466=1),AND(N466="A",#REF!=1)),1,0)</f>
        <v>#REF!</v>
      </c>
    </row>
    <row r="467" spans="26:27" x14ac:dyDescent="0.35">
      <c r="Z467" s="3" t="e">
        <f>IF(OR(AND(N467="A",R467=1),AND(N467="B",#REF!=1)),1,0)</f>
        <v>#REF!</v>
      </c>
      <c r="AA467" s="3" t="e">
        <f>IF(OR(AND(N467="B",R467=1),AND(N467="A",#REF!=1)),1,0)</f>
        <v>#REF!</v>
      </c>
    </row>
    <row r="468" spans="26:27" x14ac:dyDescent="0.35">
      <c r="Z468" s="3" t="e">
        <f>IF(OR(AND(N468="A",R468=1),AND(N468="B",#REF!=1)),1,0)</f>
        <v>#REF!</v>
      </c>
      <c r="AA468" s="3" t="e">
        <f>IF(OR(AND(N468="B",R468=1),AND(N468="A",#REF!=1)),1,0)</f>
        <v>#REF!</v>
      </c>
    </row>
    <row r="469" spans="26:27" x14ac:dyDescent="0.35">
      <c r="Z469" s="3" t="e">
        <f>IF(OR(AND(N469="A",R469=1),AND(N469="B",#REF!=1)),1,0)</f>
        <v>#REF!</v>
      </c>
      <c r="AA469" s="3" t="e">
        <f>IF(OR(AND(N469="B",R469=1),AND(N469="A",#REF!=1)),1,0)</f>
        <v>#REF!</v>
      </c>
    </row>
    <row r="470" spans="26:27" x14ac:dyDescent="0.35">
      <c r="Z470" s="3" t="e">
        <f>IF(OR(AND(N470="A",R470=1),AND(N470="B",#REF!=1)),1,0)</f>
        <v>#REF!</v>
      </c>
      <c r="AA470" s="3" t="e">
        <f>IF(OR(AND(N470="B",R470=1),AND(N470="A",#REF!=1)),1,0)</f>
        <v>#REF!</v>
      </c>
    </row>
    <row r="471" spans="26:27" x14ac:dyDescent="0.35">
      <c r="Z471" s="3" t="e">
        <f>IF(OR(AND(N471="A",R471=1),AND(N471="B",#REF!=1)),1,0)</f>
        <v>#REF!</v>
      </c>
      <c r="AA471" s="3" t="e">
        <f>IF(OR(AND(N471="B",R471=1),AND(N471="A",#REF!=1)),1,0)</f>
        <v>#REF!</v>
      </c>
    </row>
    <row r="472" spans="26:27" x14ac:dyDescent="0.35">
      <c r="Z472" s="3" t="e">
        <f>IF(OR(AND(N472="A",R472=1),AND(N472="B",#REF!=1)),1,0)</f>
        <v>#REF!</v>
      </c>
      <c r="AA472" s="3" t="e">
        <f>IF(OR(AND(N472="B",R472=1),AND(N472="A",#REF!=1)),1,0)</f>
        <v>#REF!</v>
      </c>
    </row>
    <row r="473" spans="26:27" x14ac:dyDescent="0.35">
      <c r="Z473" s="3" t="e">
        <f>IF(OR(AND(N473="A",R473=1),AND(N473="B",#REF!=1)),1,0)</f>
        <v>#REF!</v>
      </c>
      <c r="AA473" s="3" t="e">
        <f>IF(OR(AND(N473="B",R473=1),AND(N473="A",#REF!=1)),1,0)</f>
        <v>#REF!</v>
      </c>
    </row>
    <row r="474" spans="26:27" x14ac:dyDescent="0.35">
      <c r="Z474" s="3" t="e">
        <f>IF(OR(AND(N474="A",R474=1),AND(N474="B",#REF!=1)),1,0)</f>
        <v>#REF!</v>
      </c>
      <c r="AA474" s="3" t="e">
        <f>IF(OR(AND(N474="B",R474=1),AND(N474="A",#REF!=1)),1,0)</f>
        <v>#REF!</v>
      </c>
    </row>
    <row r="475" spans="26:27" x14ac:dyDescent="0.35">
      <c r="Z475" s="3" t="e">
        <f>IF(OR(AND(N475="A",R475=1),AND(N475="B",#REF!=1)),1,0)</f>
        <v>#REF!</v>
      </c>
      <c r="AA475" s="3" t="e">
        <f>IF(OR(AND(N475="B",R475=1),AND(N475="A",#REF!=1)),1,0)</f>
        <v>#REF!</v>
      </c>
    </row>
    <row r="476" spans="26:27" x14ac:dyDescent="0.35">
      <c r="Z476" s="3" t="e">
        <f>IF(OR(AND(N476="A",R476=1),AND(N476="B",#REF!=1)),1,0)</f>
        <v>#REF!</v>
      </c>
      <c r="AA476" s="3" t="e">
        <f>IF(OR(AND(N476="B",R476=1),AND(N476="A",#REF!=1)),1,0)</f>
        <v>#REF!</v>
      </c>
    </row>
    <row r="477" spans="26:27" x14ac:dyDescent="0.35">
      <c r="Z477" s="3" t="e">
        <f>IF(OR(AND(N477="A",R477=1),AND(N477="B",#REF!=1)),1,0)</f>
        <v>#REF!</v>
      </c>
      <c r="AA477" s="3" t="e">
        <f>IF(OR(AND(N477="B",R477=1),AND(N477="A",#REF!=1)),1,0)</f>
        <v>#REF!</v>
      </c>
    </row>
    <row r="478" spans="26:27" x14ac:dyDescent="0.35">
      <c r="Z478" s="3" t="e">
        <f>IF(OR(AND(N478="A",R478=1),AND(N478="B",#REF!=1)),1,0)</f>
        <v>#REF!</v>
      </c>
      <c r="AA478" s="3" t="e">
        <f>IF(OR(AND(N478="B",R478=1),AND(N478="A",#REF!=1)),1,0)</f>
        <v>#REF!</v>
      </c>
    </row>
    <row r="479" spans="26:27" x14ac:dyDescent="0.35">
      <c r="Z479" s="3" t="e">
        <f>IF(OR(AND(N479="A",R479=1),AND(N479="B",#REF!=1)),1,0)</f>
        <v>#REF!</v>
      </c>
      <c r="AA479" s="3" t="e">
        <f>IF(OR(AND(N479="B",R479=1),AND(N479="A",#REF!=1)),1,0)</f>
        <v>#REF!</v>
      </c>
    </row>
    <row r="480" spans="26:27" x14ac:dyDescent="0.35">
      <c r="Z480" s="3" t="e">
        <f>IF(OR(AND(N480="A",R480=1),AND(N480="B",#REF!=1)),1,0)</f>
        <v>#REF!</v>
      </c>
      <c r="AA480" s="3" t="e">
        <f>IF(OR(AND(N480="B",R480=1),AND(N480="A",#REF!=1)),1,0)</f>
        <v>#REF!</v>
      </c>
    </row>
    <row r="481" spans="26:27" x14ac:dyDescent="0.35">
      <c r="Z481" s="3" t="e">
        <f>IF(OR(AND(N481="A",R481=1),AND(N481="B",#REF!=1)),1,0)</f>
        <v>#REF!</v>
      </c>
      <c r="AA481" s="3" t="e">
        <f>IF(OR(AND(N481="B",R481=1),AND(N481="A",#REF!=1)),1,0)</f>
        <v>#REF!</v>
      </c>
    </row>
    <row r="482" spans="26:27" x14ac:dyDescent="0.35">
      <c r="Z482" s="3" t="e">
        <f>IF(OR(AND(N482="A",R482=1),AND(N482="B",#REF!=1)),1,0)</f>
        <v>#REF!</v>
      </c>
      <c r="AA482" s="3" t="e">
        <f>IF(OR(AND(N482="B",R482=1),AND(N482="A",#REF!=1)),1,0)</f>
        <v>#REF!</v>
      </c>
    </row>
    <row r="483" spans="26:27" x14ac:dyDescent="0.35">
      <c r="Z483" s="3" t="e">
        <f>IF(OR(AND(N483="A",R483=1),AND(N483="B",#REF!=1)),1,0)</f>
        <v>#REF!</v>
      </c>
      <c r="AA483" s="3" t="e">
        <f>IF(OR(AND(N483="B",R483=1),AND(N483="A",#REF!=1)),1,0)</f>
        <v>#REF!</v>
      </c>
    </row>
    <row r="484" spans="26:27" x14ac:dyDescent="0.35">
      <c r="Z484" s="3" t="e">
        <f>IF(OR(AND(N484="A",R484=1),AND(N484="B",#REF!=1)),1,0)</f>
        <v>#REF!</v>
      </c>
      <c r="AA484" s="3" t="e">
        <f>IF(OR(AND(N484="B",R484=1),AND(N484="A",#REF!=1)),1,0)</f>
        <v>#REF!</v>
      </c>
    </row>
    <row r="485" spans="26:27" x14ac:dyDescent="0.35">
      <c r="Z485" s="3" t="e">
        <f>IF(OR(AND(N485="A",R485=1),AND(N485="B",#REF!=1)),1,0)</f>
        <v>#REF!</v>
      </c>
      <c r="AA485" s="3" t="e">
        <f>IF(OR(AND(N485="B",R485=1),AND(N485="A",#REF!=1)),1,0)</f>
        <v>#REF!</v>
      </c>
    </row>
    <row r="486" spans="26:27" x14ac:dyDescent="0.35">
      <c r="Z486" s="3" t="e">
        <f>IF(OR(AND(N486="A",R486=1),AND(N486="B",#REF!=1)),1,0)</f>
        <v>#REF!</v>
      </c>
      <c r="AA486" s="3" t="e">
        <f>IF(OR(AND(N486="B",R486=1),AND(N486="A",#REF!=1)),1,0)</f>
        <v>#REF!</v>
      </c>
    </row>
    <row r="487" spans="26:27" x14ac:dyDescent="0.35">
      <c r="Z487" s="3" t="e">
        <f>IF(OR(AND(N487="A",R487=1),AND(N487="B",#REF!=1)),1,0)</f>
        <v>#REF!</v>
      </c>
      <c r="AA487" s="3" t="e">
        <f>IF(OR(AND(N487="B",R487=1),AND(N487="A",#REF!=1)),1,0)</f>
        <v>#REF!</v>
      </c>
    </row>
    <row r="488" spans="26:27" x14ac:dyDescent="0.35">
      <c r="Z488" s="3" t="e">
        <f>IF(OR(AND(N488="A",R488=1),AND(N488="B",#REF!=1)),1,0)</f>
        <v>#REF!</v>
      </c>
      <c r="AA488" s="3" t="e">
        <f>IF(OR(AND(N488="B",R488=1),AND(N488="A",#REF!=1)),1,0)</f>
        <v>#REF!</v>
      </c>
    </row>
    <row r="489" spans="26:27" x14ac:dyDescent="0.35">
      <c r="Z489" s="3" t="e">
        <f>IF(OR(AND(N489="A",R489=1),AND(N489="B",#REF!=1)),1,0)</f>
        <v>#REF!</v>
      </c>
      <c r="AA489" s="3" t="e">
        <f>IF(OR(AND(N489="B",R489=1),AND(N489="A",#REF!=1)),1,0)</f>
        <v>#REF!</v>
      </c>
    </row>
    <row r="490" spans="26:27" x14ac:dyDescent="0.35">
      <c r="Z490" s="3" t="e">
        <f>IF(OR(AND(N490="A",R490=1),AND(N490="B",#REF!=1)),1,0)</f>
        <v>#REF!</v>
      </c>
      <c r="AA490" s="3" t="e">
        <f>IF(OR(AND(N490="B",R490=1),AND(N490="A",#REF!=1)),1,0)</f>
        <v>#REF!</v>
      </c>
    </row>
    <row r="491" spans="26:27" x14ac:dyDescent="0.35">
      <c r="Z491" s="3" t="e">
        <f>IF(OR(AND(N491="A",R491=1),AND(N491="B",#REF!=1)),1,0)</f>
        <v>#REF!</v>
      </c>
      <c r="AA491" s="3" t="e">
        <f>IF(OR(AND(N491="B",R491=1),AND(N491="A",#REF!=1)),1,0)</f>
        <v>#REF!</v>
      </c>
    </row>
    <row r="492" spans="26:27" x14ac:dyDescent="0.35">
      <c r="Z492" s="3" t="e">
        <f>IF(OR(AND(N492="A",R492=1),AND(N492="B",#REF!=1)),1,0)</f>
        <v>#REF!</v>
      </c>
      <c r="AA492" s="3" t="e">
        <f>IF(OR(AND(N492="B",R492=1),AND(N492="A",#REF!=1)),1,0)</f>
        <v>#REF!</v>
      </c>
    </row>
    <row r="493" spans="26:27" x14ac:dyDescent="0.35">
      <c r="Z493" s="3" t="e">
        <f>IF(OR(AND(N493="A",R493=1),AND(N493="B",#REF!=1)),1,0)</f>
        <v>#REF!</v>
      </c>
      <c r="AA493" s="3" t="e">
        <f>IF(OR(AND(N493="B",R493=1),AND(N493="A",#REF!=1)),1,0)</f>
        <v>#REF!</v>
      </c>
    </row>
    <row r="494" spans="26:27" x14ac:dyDescent="0.35">
      <c r="Z494" s="3" t="e">
        <f>IF(OR(AND(N494="A",R494=1),AND(N494="B",#REF!=1)),1,0)</f>
        <v>#REF!</v>
      </c>
      <c r="AA494" s="3" t="e">
        <f>IF(OR(AND(N494="B",R494=1),AND(N494="A",#REF!=1)),1,0)</f>
        <v>#REF!</v>
      </c>
    </row>
    <row r="495" spans="26:27" x14ac:dyDescent="0.35">
      <c r="Z495" s="3" t="e">
        <f>IF(OR(AND(N495="A",R495=1),AND(N495="B",#REF!=1)),1,0)</f>
        <v>#REF!</v>
      </c>
      <c r="AA495" s="3" t="e">
        <f>IF(OR(AND(N495="B",R495=1),AND(N495="A",#REF!=1)),1,0)</f>
        <v>#REF!</v>
      </c>
    </row>
    <row r="496" spans="26:27" x14ac:dyDescent="0.35">
      <c r="Z496" s="3" t="e">
        <f>IF(OR(AND(N496="A",R496=1),AND(N496="B",#REF!=1)),1,0)</f>
        <v>#REF!</v>
      </c>
      <c r="AA496" s="3" t="e">
        <f>IF(OR(AND(N496="B",R496=1),AND(N496="A",#REF!=1)),1,0)</f>
        <v>#REF!</v>
      </c>
    </row>
    <row r="497" spans="26:27" x14ac:dyDescent="0.35">
      <c r="Z497" s="3" t="e">
        <f>IF(OR(AND(N497="A",R497=1),AND(N497="B",#REF!=1)),1,0)</f>
        <v>#REF!</v>
      </c>
      <c r="AA497" s="3" t="e">
        <f>IF(OR(AND(N497="B",R497=1),AND(N497="A",#REF!=1)),1,0)</f>
        <v>#REF!</v>
      </c>
    </row>
    <row r="498" spans="26:27" x14ac:dyDescent="0.35">
      <c r="Z498" s="3" t="e">
        <f>IF(OR(AND(N498="A",R498=1),AND(N498="B",#REF!=1)),1,0)</f>
        <v>#REF!</v>
      </c>
      <c r="AA498" s="3" t="e">
        <f>IF(OR(AND(N498="B",R498=1),AND(N498="A",#REF!=1)),1,0)</f>
        <v>#REF!</v>
      </c>
    </row>
    <row r="499" spans="26:27" x14ac:dyDescent="0.35">
      <c r="Z499" s="3" t="e">
        <f>IF(OR(AND(N499="A",R499=1),AND(N499="B",#REF!=1)),1,0)</f>
        <v>#REF!</v>
      </c>
      <c r="AA499" s="3" t="e">
        <f>IF(OR(AND(N499="B",R499=1),AND(N499="A",#REF!=1)),1,0)</f>
        <v>#REF!</v>
      </c>
    </row>
    <row r="500" spans="26:27" x14ac:dyDescent="0.35">
      <c r="Z500" s="3" t="e">
        <f>IF(OR(AND(N500="A",R500=1),AND(N500="B",#REF!=1)),1,0)</f>
        <v>#REF!</v>
      </c>
      <c r="AA500" s="3" t="e">
        <f>IF(OR(AND(N500="B",R500=1),AND(N500="A",#REF!=1)),1,0)</f>
        <v>#REF!</v>
      </c>
    </row>
    <row r="501" spans="26:27" x14ac:dyDescent="0.35">
      <c r="Z501" s="3" t="e">
        <f>IF(OR(AND(N501="A",R501=1),AND(N501="B",#REF!=1)),1,0)</f>
        <v>#REF!</v>
      </c>
      <c r="AA501" s="3" t="e">
        <f>IF(OR(AND(N501="B",R501=1),AND(N501="A",#REF!=1)),1,0)</f>
        <v>#REF!</v>
      </c>
    </row>
    <row r="502" spans="26:27" x14ac:dyDescent="0.35">
      <c r="Z502" s="3" t="e">
        <f>IF(OR(AND(N502="A",R502=1),AND(N502="B",#REF!=1)),1,0)</f>
        <v>#REF!</v>
      </c>
      <c r="AA502" s="3" t="e">
        <f>IF(OR(AND(N502="B",R502=1),AND(N502="A",#REF!=1)),1,0)</f>
        <v>#REF!</v>
      </c>
    </row>
    <row r="503" spans="26:27" x14ac:dyDescent="0.35">
      <c r="Z503" s="3" t="e">
        <f>IF(OR(AND(N503="A",R503=1),AND(N503="B",#REF!=1)),1,0)</f>
        <v>#REF!</v>
      </c>
      <c r="AA503" s="3" t="e">
        <f>IF(OR(AND(N503="B",R503=1),AND(N503="A",#REF!=1)),1,0)</f>
        <v>#REF!</v>
      </c>
    </row>
    <row r="504" spans="26:27" x14ac:dyDescent="0.35">
      <c r="Z504" s="3" t="e">
        <f>IF(OR(AND(N504="A",R504=1),AND(N504="B",#REF!=1)),1,0)</f>
        <v>#REF!</v>
      </c>
      <c r="AA504" s="3" t="e">
        <f>IF(OR(AND(N504="B",R504=1),AND(N504="A",#REF!=1)),1,0)</f>
        <v>#REF!</v>
      </c>
    </row>
    <row r="505" spans="26:27" x14ac:dyDescent="0.35">
      <c r="Z505" s="3" t="e">
        <f>IF(OR(AND(N505="A",R505=1),AND(N505="B",#REF!=1)),1,0)</f>
        <v>#REF!</v>
      </c>
      <c r="AA505" s="3" t="e">
        <f>IF(OR(AND(N505="B",R505=1),AND(N505="A",#REF!=1)),1,0)</f>
        <v>#REF!</v>
      </c>
    </row>
    <row r="506" spans="26:27" x14ac:dyDescent="0.35">
      <c r="Z506" s="3" t="e">
        <f>IF(OR(AND(N506="A",R506=1),AND(N506="B",#REF!=1)),1,0)</f>
        <v>#REF!</v>
      </c>
      <c r="AA506" s="3" t="e">
        <f>IF(OR(AND(N506="B",R506=1),AND(N506="A",#REF!=1)),1,0)</f>
        <v>#REF!</v>
      </c>
    </row>
    <row r="507" spans="26:27" x14ac:dyDescent="0.35">
      <c r="Z507" s="3" t="e">
        <f>IF(OR(AND(N507="A",R507=1),AND(N507="B",#REF!=1)),1,0)</f>
        <v>#REF!</v>
      </c>
      <c r="AA507" s="3" t="e">
        <f>IF(OR(AND(N507="B",R507=1),AND(N507="A",#REF!=1)),1,0)</f>
        <v>#REF!</v>
      </c>
    </row>
    <row r="508" spans="26:27" x14ac:dyDescent="0.35">
      <c r="Z508" s="3" t="e">
        <f>IF(OR(AND(N508="A",R508=1),AND(N508="B",#REF!=1)),1,0)</f>
        <v>#REF!</v>
      </c>
      <c r="AA508" s="3" t="e">
        <f>IF(OR(AND(N508="B",R508=1),AND(N508="A",#REF!=1)),1,0)</f>
        <v>#REF!</v>
      </c>
    </row>
    <row r="509" spans="26:27" x14ac:dyDescent="0.35">
      <c r="Z509" s="3" t="e">
        <f>IF(OR(AND(N509="A",R509=1),AND(N509="B",#REF!=1)),1,0)</f>
        <v>#REF!</v>
      </c>
      <c r="AA509" s="3" t="e">
        <f>IF(OR(AND(N509="B",R509=1),AND(N509="A",#REF!=1)),1,0)</f>
        <v>#REF!</v>
      </c>
    </row>
    <row r="510" spans="26:27" x14ac:dyDescent="0.35">
      <c r="Z510" s="3" t="e">
        <f>IF(OR(AND(N510="A",R510=1),AND(N510="B",#REF!=1)),1,0)</f>
        <v>#REF!</v>
      </c>
      <c r="AA510" s="3" t="e">
        <f>IF(OR(AND(N510="B",R510=1),AND(N510="A",#REF!=1)),1,0)</f>
        <v>#REF!</v>
      </c>
    </row>
    <row r="511" spans="26:27" x14ac:dyDescent="0.35">
      <c r="Z511" s="3" t="e">
        <f>IF(OR(AND(N511="A",R511=1),AND(N511="B",#REF!=1)),1,0)</f>
        <v>#REF!</v>
      </c>
      <c r="AA511" s="3" t="e">
        <f>IF(OR(AND(N511="B",R511=1),AND(N511="A",#REF!=1)),1,0)</f>
        <v>#REF!</v>
      </c>
    </row>
    <row r="512" spans="26:27" x14ac:dyDescent="0.35">
      <c r="Z512" s="3" t="e">
        <f>IF(OR(AND(N512="A",R512=1),AND(N512="B",#REF!=1)),1,0)</f>
        <v>#REF!</v>
      </c>
      <c r="AA512" s="3" t="e">
        <f>IF(OR(AND(N512="B",R512=1),AND(N512="A",#REF!=1)),1,0)</f>
        <v>#REF!</v>
      </c>
    </row>
    <row r="513" spans="26:27" x14ac:dyDescent="0.35">
      <c r="Z513" s="3" t="e">
        <f>IF(OR(AND(N513="A",R513=1),AND(N513="B",#REF!=1)),1,0)</f>
        <v>#REF!</v>
      </c>
      <c r="AA513" s="3" t="e">
        <f>IF(OR(AND(N513="B",R513=1),AND(N513="A",#REF!=1)),1,0)</f>
        <v>#REF!</v>
      </c>
    </row>
    <row r="514" spans="26:27" x14ac:dyDescent="0.35">
      <c r="Z514" s="3" t="e">
        <f>IF(OR(AND(N514="A",R514=1),AND(N514="B",#REF!=1)),1,0)</f>
        <v>#REF!</v>
      </c>
      <c r="AA514" s="3" t="e">
        <f>IF(OR(AND(N514="B",R514=1),AND(N514="A",#REF!=1)),1,0)</f>
        <v>#REF!</v>
      </c>
    </row>
    <row r="515" spans="26:27" x14ac:dyDescent="0.35">
      <c r="Z515" s="3" t="e">
        <f>IF(OR(AND(N515="A",R515=1),AND(N515="B",#REF!=1)),1,0)</f>
        <v>#REF!</v>
      </c>
      <c r="AA515" s="3" t="e">
        <f>IF(OR(AND(N515="B",R515=1),AND(N515="A",#REF!=1)),1,0)</f>
        <v>#REF!</v>
      </c>
    </row>
    <row r="516" spans="26:27" x14ac:dyDescent="0.35">
      <c r="Z516" s="3" t="e">
        <f>IF(OR(AND(N516="A",R516=1),AND(N516="B",#REF!=1)),1,0)</f>
        <v>#REF!</v>
      </c>
      <c r="AA516" s="3" t="e">
        <f>IF(OR(AND(N516="B",R516=1),AND(N516="A",#REF!=1)),1,0)</f>
        <v>#REF!</v>
      </c>
    </row>
    <row r="517" spans="26:27" x14ac:dyDescent="0.35">
      <c r="Z517" s="3" t="e">
        <f>IF(OR(AND(N517="A",R517=1),AND(N517="B",#REF!=1)),1,0)</f>
        <v>#REF!</v>
      </c>
      <c r="AA517" s="3" t="e">
        <f>IF(OR(AND(N517="B",R517=1),AND(N517="A",#REF!=1)),1,0)</f>
        <v>#REF!</v>
      </c>
    </row>
    <row r="518" spans="26:27" x14ac:dyDescent="0.35">
      <c r="Z518" s="3" t="e">
        <f>IF(OR(AND(N518="A",R518=1),AND(N518="B",#REF!=1)),1,0)</f>
        <v>#REF!</v>
      </c>
      <c r="AA518" s="3" t="e">
        <f>IF(OR(AND(N518="B",R518=1),AND(N518="A",#REF!=1)),1,0)</f>
        <v>#REF!</v>
      </c>
    </row>
    <row r="519" spans="26:27" x14ac:dyDescent="0.35">
      <c r="Z519" s="3" t="e">
        <f>IF(OR(AND(N519="A",R519=1),AND(N519="B",#REF!=1)),1,0)</f>
        <v>#REF!</v>
      </c>
      <c r="AA519" s="3" t="e">
        <f>IF(OR(AND(N519="B",R519=1),AND(N519="A",#REF!=1)),1,0)</f>
        <v>#REF!</v>
      </c>
    </row>
    <row r="520" spans="26:27" x14ac:dyDescent="0.35">
      <c r="Z520" s="3" t="e">
        <f>IF(OR(AND(N520="A",R520=1),AND(N520="B",#REF!=1)),1,0)</f>
        <v>#REF!</v>
      </c>
      <c r="AA520" s="3" t="e">
        <f>IF(OR(AND(N520="B",R520=1),AND(N520="A",#REF!=1)),1,0)</f>
        <v>#REF!</v>
      </c>
    </row>
    <row r="521" spans="26:27" x14ac:dyDescent="0.35">
      <c r="Z521" s="3" t="e">
        <f>IF(OR(AND(N521="A",R521=1),AND(N521="B",#REF!=1)),1,0)</f>
        <v>#REF!</v>
      </c>
      <c r="AA521" s="3" t="e">
        <f>IF(OR(AND(N521="B",R521=1),AND(N521="A",#REF!=1)),1,0)</f>
        <v>#REF!</v>
      </c>
    </row>
    <row r="522" spans="26:27" x14ac:dyDescent="0.35">
      <c r="Z522" s="3" t="e">
        <f>IF(OR(AND(N522="A",R522=1),AND(N522="B",#REF!=1)),1,0)</f>
        <v>#REF!</v>
      </c>
      <c r="AA522" s="3" t="e">
        <f>IF(OR(AND(N522="B",R522=1),AND(N522="A",#REF!=1)),1,0)</f>
        <v>#REF!</v>
      </c>
    </row>
    <row r="523" spans="26:27" x14ac:dyDescent="0.35">
      <c r="Z523" s="3" t="e">
        <f>IF(OR(AND(N523="A",R523=1),AND(N523="B",#REF!=1)),1,0)</f>
        <v>#REF!</v>
      </c>
      <c r="AA523" s="3" t="e">
        <f>IF(OR(AND(N523="B",R523=1),AND(N523="A",#REF!=1)),1,0)</f>
        <v>#REF!</v>
      </c>
    </row>
    <row r="524" spans="26:27" x14ac:dyDescent="0.35">
      <c r="Z524" s="3" t="e">
        <f>IF(OR(AND(N524="A",R524=1),AND(N524="B",#REF!=1)),1,0)</f>
        <v>#REF!</v>
      </c>
      <c r="AA524" s="3" t="e">
        <f>IF(OR(AND(N524="B",R524=1),AND(N524="A",#REF!=1)),1,0)</f>
        <v>#REF!</v>
      </c>
    </row>
    <row r="525" spans="26:27" x14ac:dyDescent="0.35">
      <c r="Z525" s="3" t="e">
        <f>IF(OR(AND(N525="A",R525=1),AND(N525="B",#REF!=1)),1,0)</f>
        <v>#REF!</v>
      </c>
      <c r="AA525" s="3" t="e">
        <f>IF(OR(AND(N525="B",R525=1),AND(N525="A",#REF!=1)),1,0)</f>
        <v>#REF!</v>
      </c>
    </row>
    <row r="526" spans="26:27" x14ac:dyDescent="0.35">
      <c r="Z526" s="3" t="e">
        <f>IF(OR(AND(N526="A",R526=1),AND(N526="B",#REF!=1)),1,0)</f>
        <v>#REF!</v>
      </c>
      <c r="AA526" s="3" t="e">
        <f>IF(OR(AND(N526="B",R526=1),AND(N526="A",#REF!=1)),1,0)</f>
        <v>#REF!</v>
      </c>
    </row>
    <row r="527" spans="26:27" x14ac:dyDescent="0.35">
      <c r="Z527" s="3" t="e">
        <f>IF(OR(AND(N527="A",R527=1),AND(N527="B",#REF!=1)),1,0)</f>
        <v>#REF!</v>
      </c>
      <c r="AA527" s="3" t="e">
        <f>IF(OR(AND(N527="B",R527=1),AND(N527="A",#REF!=1)),1,0)</f>
        <v>#REF!</v>
      </c>
    </row>
    <row r="528" spans="26:27" x14ac:dyDescent="0.35">
      <c r="Z528" s="3" t="e">
        <f>IF(OR(AND(N528="A",R528=1),AND(N528="B",#REF!=1)),1,0)</f>
        <v>#REF!</v>
      </c>
      <c r="AA528" s="3" t="e">
        <f>IF(OR(AND(N528="B",R528=1),AND(N528="A",#REF!=1)),1,0)</f>
        <v>#REF!</v>
      </c>
    </row>
    <row r="529" spans="26:27" x14ac:dyDescent="0.35">
      <c r="Z529" s="3" t="e">
        <f>IF(OR(AND(N529="A",R529=1),AND(N529="B",#REF!=1)),1,0)</f>
        <v>#REF!</v>
      </c>
      <c r="AA529" s="3" t="e">
        <f>IF(OR(AND(N529="B",R529=1),AND(N529="A",#REF!=1)),1,0)</f>
        <v>#REF!</v>
      </c>
    </row>
    <row r="530" spans="26:27" x14ac:dyDescent="0.35">
      <c r="Z530" s="3" t="e">
        <f>IF(OR(AND(N530="A",R530=1),AND(N530="B",#REF!=1)),1,0)</f>
        <v>#REF!</v>
      </c>
      <c r="AA530" s="3" t="e">
        <f>IF(OR(AND(N530="B",R530=1),AND(N530="A",#REF!=1)),1,0)</f>
        <v>#REF!</v>
      </c>
    </row>
    <row r="531" spans="26:27" x14ac:dyDescent="0.35">
      <c r="Z531" s="3" t="e">
        <f>IF(OR(AND(N531="A",R531=1),AND(N531="B",#REF!=1)),1,0)</f>
        <v>#REF!</v>
      </c>
      <c r="AA531" s="3" t="e">
        <f>IF(OR(AND(N531="B",R531=1),AND(N531="A",#REF!=1)),1,0)</f>
        <v>#REF!</v>
      </c>
    </row>
    <row r="532" spans="26:27" x14ac:dyDescent="0.35">
      <c r="Z532" s="3" t="e">
        <f>IF(OR(AND(N532="A",R532=1),AND(N532="B",#REF!=1)),1,0)</f>
        <v>#REF!</v>
      </c>
      <c r="AA532" s="3" t="e">
        <f>IF(OR(AND(N532="B",R532=1),AND(N532="A",#REF!=1)),1,0)</f>
        <v>#REF!</v>
      </c>
    </row>
    <row r="533" spans="26:27" x14ac:dyDescent="0.35">
      <c r="Z533" s="3" t="e">
        <f>IF(OR(AND(N533="A",R533=1),AND(N533="B",#REF!=1)),1,0)</f>
        <v>#REF!</v>
      </c>
      <c r="AA533" s="3" t="e">
        <f>IF(OR(AND(N533="B",R533=1),AND(N533="A",#REF!=1)),1,0)</f>
        <v>#REF!</v>
      </c>
    </row>
    <row r="534" spans="26:27" x14ac:dyDescent="0.35">
      <c r="Z534" s="3" t="e">
        <f>IF(OR(AND(N534="A",R534=1),AND(N534="B",#REF!=1)),1,0)</f>
        <v>#REF!</v>
      </c>
      <c r="AA534" s="3" t="e">
        <f>IF(OR(AND(N534="B",R534=1),AND(N534="A",#REF!=1)),1,0)</f>
        <v>#REF!</v>
      </c>
    </row>
    <row r="535" spans="26:27" x14ac:dyDescent="0.35">
      <c r="Z535" s="3" t="e">
        <f>IF(OR(AND(N535="A",R535=1),AND(N535="B",#REF!=1)),1,0)</f>
        <v>#REF!</v>
      </c>
      <c r="AA535" s="3" t="e">
        <f>IF(OR(AND(N535="B",R535=1),AND(N535="A",#REF!=1)),1,0)</f>
        <v>#REF!</v>
      </c>
    </row>
    <row r="536" spans="26:27" x14ac:dyDescent="0.35">
      <c r="Z536" s="3" t="e">
        <f>IF(OR(AND(N536="A",R536=1),AND(N536="B",#REF!=1)),1,0)</f>
        <v>#REF!</v>
      </c>
      <c r="AA536" s="3" t="e">
        <f>IF(OR(AND(N536="B",R536=1),AND(N536="A",#REF!=1)),1,0)</f>
        <v>#REF!</v>
      </c>
    </row>
    <row r="537" spans="26:27" x14ac:dyDescent="0.35">
      <c r="Z537" s="3" t="e">
        <f>IF(OR(AND(N537="A",R537=1),AND(N537="B",#REF!=1)),1,0)</f>
        <v>#REF!</v>
      </c>
      <c r="AA537" s="3" t="e">
        <f>IF(OR(AND(N537="B",R537=1),AND(N537="A",#REF!=1)),1,0)</f>
        <v>#REF!</v>
      </c>
    </row>
    <row r="538" spans="26:27" x14ac:dyDescent="0.35">
      <c r="Z538" s="3" t="e">
        <f>IF(OR(AND(N538="A",R538=1),AND(N538="B",#REF!=1)),1,0)</f>
        <v>#REF!</v>
      </c>
      <c r="AA538" s="3" t="e">
        <f>IF(OR(AND(N538="B",R538=1),AND(N538="A",#REF!=1)),1,0)</f>
        <v>#REF!</v>
      </c>
    </row>
    <row r="539" spans="26:27" x14ac:dyDescent="0.35">
      <c r="Z539" s="3" t="e">
        <f>IF(OR(AND(N539="A",R539=1),AND(N539="B",#REF!=1)),1,0)</f>
        <v>#REF!</v>
      </c>
      <c r="AA539" s="3" t="e">
        <f>IF(OR(AND(N539="B",R539=1),AND(N539="A",#REF!=1)),1,0)</f>
        <v>#REF!</v>
      </c>
    </row>
    <row r="540" spans="26:27" x14ac:dyDescent="0.35">
      <c r="Z540" s="3" t="e">
        <f>IF(OR(AND(N540="A",R540=1),AND(N540="B",#REF!=1)),1,0)</f>
        <v>#REF!</v>
      </c>
      <c r="AA540" s="3" t="e">
        <f>IF(OR(AND(N540="B",R540=1),AND(N540="A",#REF!=1)),1,0)</f>
        <v>#REF!</v>
      </c>
    </row>
    <row r="541" spans="26:27" x14ac:dyDescent="0.35">
      <c r="Z541" s="3" t="e">
        <f>IF(OR(AND(N541="A",R541=1),AND(N541="B",#REF!=1)),1,0)</f>
        <v>#REF!</v>
      </c>
      <c r="AA541" s="3" t="e">
        <f>IF(OR(AND(N541="B",R541=1),AND(N541="A",#REF!=1)),1,0)</f>
        <v>#REF!</v>
      </c>
    </row>
    <row r="542" spans="26:27" x14ac:dyDescent="0.35">
      <c r="Z542" s="3" t="e">
        <f>IF(OR(AND(N542="A",R542=1),AND(N542="B",#REF!=1)),1,0)</f>
        <v>#REF!</v>
      </c>
      <c r="AA542" s="3" t="e">
        <f>IF(OR(AND(N542="B",R542=1),AND(N542="A",#REF!=1)),1,0)</f>
        <v>#REF!</v>
      </c>
    </row>
    <row r="543" spans="26:27" x14ac:dyDescent="0.35">
      <c r="Z543" s="3" t="e">
        <f>IF(OR(AND(N543="A",R543=1),AND(N543="B",#REF!=1)),1,0)</f>
        <v>#REF!</v>
      </c>
      <c r="AA543" s="3" t="e">
        <f>IF(OR(AND(N543="B",R543=1),AND(N543="A",#REF!=1)),1,0)</f>
        <v>#REF!</v>
      </c>
    </row>
    <row r="544" spans="26:27" x14ac:dyDescent="0.35">
      <c r="Z544" s="3" t="e">
        <f>IF(OR(AND(N544="A",R544=1),AND(N544="B",#REF!=1)),1,0)</f>
        <v>#REF!</v>
      </c>
      <c r="AA544" s="3" t="e">
        <f>IF(OR(AND(N544="B",R544=1),AND(N544="A",#REF!=1)),1,0)</f>
        <v>#REF!</v>
      </c>
    </row>
    <row r="545" spans="26:27" x14ac:dyDescent="0.35">
      <c r="Z545" s="3" t="e">
        <f>IF(OR(AND(N545="A",R545=1),AND(N545="B",#REF!=1)),1,0)</f>
        <v>#REF!</v>
      </c>
      <c r="AA545" s="3" t="e">
        <f>IF(OR(AND(N545="B",R545=1),AND(N545="A",#REF!=1)),1,0)</f>
        <v>#REF!</v>
      </c>
    </row>
    <row r="546" spans="26:27" x14ac:dyDescent="0.35">
      <c r="Z546" s="3" t="e">
        <f>IF(OR(AND(N546="A",R546=1),AND(N546="B",#REF!=1)),1,0)</f>
        <v>#REF!</v>
      </c>
      <c r="AA546" s="3" t="e">
        <f>IF(OR(AND(N546="B",R546=1),AND(N546="A",#REF!=1)),1,0)</f>
        <v>#REF!</v>
      </c>
    </row>
    <row r="547" spans="26:27" x14ac:dyDescent="0.35">
      <c r="Z547" s="3" t="e">
        <f>IF(OR(AND(N547="A",R547=1),AND(N547="B",#REF!=1)),1,0)</f>
        <v>#REF!</v>
      </c>
      <c r="AA547" s="3" t="e">
        <f>IF(OR(AND(N547="B",R547=1),AND(N547="A",#REF!=1)),1,0)</f>
        <v>#REF!</v>
      </c>
    </row>
    <row r="548" spans="26:27" x14ac:dyDescent="0.35">
      <c r="Z548" s="3" t="e">
        <f>IF(OR(AND(N548="A",R548=1),AND(N548="B",#REF!=1)),1,0)</f>
        <v>#REF!</v>
      </c>
      <c r="AA548" s="3" t="e">
        <f>IF(OR(AND(N548="B",R548=1),AND(N548="A",#REF!=1)),1,0)</f>
        <v>#REF!</v>
      </c>
    </row>
    <row r="549" spans="26:27" x14ac:dyDescent="0.35">
      <c r="Z549" s="3" t="e">
        <f>IF(OR(AND(N549="A",R549=1),AND(N549="B",#REF!=1)),1,0)</f>
        <v>#REF!</v>
      </c>
      <c r="AA549" s="3" t="e">
        <f>IF(OR(AND(N549="B",R549=1),AND(N549="A",#REF!=1)),1,0)</f>
        <v>#REF!</v>
      </c>
    </row>
    <row r="550" spans="26:27" x14ac:dyDescent="0.35">
      <c r="Z550" s="3" t="e">
        <f>IF(OR(AND(N550="A",R550=1),AND(N550="B",#REF!=1)),1,0)</f>
        <v>#REF!</v>
      </c>
      <c r="AA550" s="3" t="e">
        <f>IF(OR(AND(N550="B",R550=1),AND(N550="A",#REF!=1)),1,0)</f>
        <v>#REF!</v>
      </c>
    </row>
    <row r="551" spans="26:27" x14ac:dyDescent="0.35">
      <c r="Z551" s="3" t="e">
        <f>IF(OR(AND(N551="A",R551=1),AND(N551="B",#REF!=1)),1,0)</f>
        <v>#REF!</v>
      </c>
      <c r="AA551" s="3" t="e">
        <f>IF(OR(AND(N551="B",R551=1),AND(N551="A",#REF!=1)),1,0)</f>
        <v>#REF!</v>
      </c>
    </row>
    <row r="552" spans="26:27" x14ac:dyDescent="0.35">
      <c r="Z552" s="3" t="e">
        <f>IF(OR(AND(N552="A",R552=1),AND(N552="B",#REF!=1)),1,0)</f>
        <v>#REF!</v>
      </c>
      <c r="AA552" s="3" t="e">
        <f>IF(OR(AND(N552="B",R552=1),AND(N552="A",#REF!=1)),1,0)</f>
        <v>#REF!</v>
      </c>
    </row>
    <row r="553" spans="26:27" x14ac:dyDescent="0.35">
      <c r="Z553" s="3" t="e">
        <f>IF(OR(AND(N553="A",R553=1),AND(N553="B",#REF!=1)),1,0)</f>
        <v>#REF!</v>
      </c>
      <c r="AA553" s="3" t="e">
        <f>IF(OR(AND(N553="B",R553=1),AND(N553="A",#REF!=1)),1,0)</f>
        <v>#REF!</v>
      </c>
    </row>
    <row r="554" spans="26:27" x14ac:dyDescent="0.35">
      <c r="Z554" s="3" t="e">
        <f>IF(OR(AND(N554="A",R554=1),AND(N554="B",#REF!=1)),1,0)</f>
        <v>#REF!</v>
      </c>
      <c r="AA554" s="3" t="e">
        <f>IF(OR(AND(N554="B",R554=1),AND(N554="A",#REF!=1)),1,0)</f>
        <v>#REF!</v>
      </c>
    </row>
    <row r="555" spans="26:27" x14ac:dyDescent="0.35">
      <c r="Z555" s="3" t="e">
        <f>IF(OR(AND(N555="A",R555=1),AND(N555="B",#REF!=1)),1,0)</f>
        <v>#REF!</v>
      </c>
      <c r="AA555" s="3" t="e">
        <f>IF(OR(AND(N555="B",R555=1),AND(N555="A",#REF!=1)),1,0)</f>
        <v>#REF!</v>
      </c>
    </row>
    <row r="556" spans="26:27" x14ac:dyDescent="0.35">
      <c r="Z556" s="3" t="e">
        <f>IF(OR(AND(N556="A",R556=1),AND(N556="B",#REF!=1)),1,0)</f>
        <v>#REF!</v>
      </c>
      <c r="AA556" s="3" t="e">
        <f>IF(OR(AND(N556="B",R556=1),AND(N556="A",#REF!=1)),1,0)</f>
        <v>#REF!</v>
      </c>
    </row>
    <row r="557" spans="26:27" x14ac:dyDescent="0.35">
      <c r="Z557" s="3" t="e">
        <f>IF(OR(AND(N557="A",R557=1),AND(N557="B",#REF!=1)),1,0)</f>
        <v>#REF!</v>
      </c>
      <c r="AA557" s="3" t="e">
        <f>IF(OR(AND(N557="B",R557=1),AND(N557="A",#REF!=1)),1,0)</f>
        <v>#REF!</v>
      </c>
    </row>
    <row r="558" spans="26:27" x14ac:dyDescent="0.35">
      <c r="Z558" s="3" t="e">
        <f>IF(OR(AND(N558="A",R558=1),AND(N558="B",#REF!=1)),1,0)</f>
        <v>#REF!</v>
      </c>
      <c r="AA558" s="3" t="e">
        <f>IF(OR(AND(N558="B",R558=1),AND(N558="A",#REF!=1)),1,0)</f>
        <v>#REF!</v>
      </c>
    </row>
    <row r="559" spans="26:27" x14ac:dyDescent="0.35">
      <c r="Z559" s="3" t="e">
        <f>IF(OR(AND(N559="A",R559=1),AND(N559="B",#REF!=1)),1,0)</f>
        <v>#REF!</v>
      </c>
      <c r="AA559" s="3" t="e">
        <f>IF(OR(AND(N559="B",R559=1),AND(N559="A",#REF!=1)),1,0)</f>
        <v>#REF!</v>
      </c>
    </row>
    <row r="560" spans="26:27" x14ac:dyDescent="0.35">
      <c r="Z560" s="3" t="e">
        <f>IF(OR(AND(N560="A",R560=1),AND(N560="B",#REF!=1)),1,0)</f>
        <v>#REF!</v>
      </c>
      <c r="AA560" s="3" t="e">
        <f>IF(OR(AND(N560="B",R560=1),AND(N560="A",#REF!=1)),1,0)</f>
        <v>#REF!</v>
      </c>
    </row>
    <row r="561" spans="26:27" x14ac:dyDescent="0.35">
      <c r="Z561" s="3" t="e">
        <f>IF(OR(AND(N561="A",R561=1),AND(N561="B",#REF!=1)),1,0)</f>
        <v>#REF!</v>
      </c>
      <c r="AA561" s="3" t="e">
        <f>IF(OR(AND(N561="B",R561=1),AND(N561="A",#REF!=1)),1,0)</f>
        <v>#REF!</v>
      </c>
    </row>
    <row r="562" spans="26:27" x14ac:dyDescent="0.35">
      <c r="Z562" s="3" t="e">
        <f>IF(OR(AND(N562="A",R562=1),AND(N562="B",#REF!=1)),1,0)</f>
        <v>#REF!</v>
      </c>
      <c r="AA562" s="3" t="e">
        <f>IF(OR(AND(N562="B",R562=1),AND(N562="A",#REF!=1)),1,0)</f>
        <v>#REF!</v>
      </c>
    </row>
    <row r="563" spans="26:27" x14ac:dyDescent="0.35">
      <c r="Z563" s="3" t="e">
        <f>IF(OR(AND(N563="A",R563=1),AND(N563="B",#REF!=1)),1,0)</f>
        <v>#REF!</v>
      </c>
      <c r="AA563" s="3" t="e">
        <f>IF(OR(AND(N563="B",R563=1),AND(N563="A",#REF!=1)),1,0)</f>
        <v>#REF!</v>
      </c>
    </row>
    <row r="564" spans="26:27" x14ac:dyDescent="0.35">
      <c r="Z564" s="3" t="e">
        <f>IF(OR(AND(N564="A",R564=1),AND(N564="B",#REF!=1)),1,0)</f>
        <v>#REF!</v>
      </c>
      <c r="AA564" s="3" t="e">
        <f>IF(OR(AND(N564="B",R564=1),AND(N564="A",#REF!=1)),1,0)</f>
        <v>#REF!</v>
      </c>
    </row>
    <row r="565" spans="26:27" x14ac:dyDescent="0.35">
      <c r="Z565" s="3" t="e">
        <f>IF(OR(AND(N565="A",R565=1),AND(N565="B",#REF!=1)),1,0)</f>
        <v>#REF!</v>
      </c>
      <c r="AA565" s="3" t="e">
        <f>IF(OR(AND(N565="B",R565=1),AND(N565="A",#REF!=1)),1,0)</f>
        <v>#REF!</v>
      </c>
    </row>
    <row r="566" spans="26:27" x14ac:dyDescent="0.35">
      <c r="Z566" s="3" t="e">
        <f>IF(OR(AND(N566="A",R566=1),AND(N566="B",#REF!=1)),1,0)</f>
        <v>#REF!</v>
      </c>
      <c r="AA566" s="3" t="e">
        <f>IF(OR(AND(N566="B",R566=1),AND(N566="A",#REF!=1)),1,0)</f>
        <v>#REF!</v>
      </c>
    </row>
    <row r="567" spans="26:27" x14ac:dyDescent="0.35">
      <c r="Z567" s="3" t="e">
        <f>IF(OR(AND(N567="A",R567=1),AND(N567="B",#REF!=1)),1,0)</f>
        <v>#REF!</v>
      </c>
      <c r="AA567" s="3" t="e">
        <f>IF(OR(AND(N567="B",R567=1),AND(N567="A",#REF!=1)),1,0)</f>
        <v>#REF!</v>
      </c>
    </row>
    <row r="568" spans="26:27" x14ac:dyDescent="0.35">
      <c r="Z568" s="3" t="e">
        <f>IF(OR(AND(N568="A",R568=1),AND(N568="B",#REF!=1)),1,0)</f>
        <v>#REF!</v>
      </c>
      <c r="AA568" s="3" t="e">
        <f>IF(OR(AND(N568="B",R568=1),AND(N568="A",#REF!=1)),1,0)</f>
        <v>#REF!</v>
      </c>
    </row>
    <row r="569" spans="26:27" x14ac:dyDescent="0.35">
      <c r="Z569" s="3" t="e">
        <f>IF(OR(AND(N569="A",R569=1),AND(N569="B",#REF!=1)),1,0)</f>
        <v>#REF!</v>
      </c>
      <c r="AA569" s="3" t="e">
        <f>IF(OR(AND(N569="B",R569=1),AND(N569="A",#REF!=1)),1,0)</f>
        <v>#REF!</v>
      </c>
    </row>
    <row r="570" spans="26:27" x14ac:dyDescent="0.35">
      <c r="Z570" s="3" t="e">
        <f>IF(OR(AND(N570="A",R570=1),AND(N570="B",#REF!=1)),1,0)</f>
        <v>#REF!</v>
      </c>
      <c r="AA570" s="3" t="e">
        <f>IF(OR(AND(N570="B",R570=1),AND(N570="A",#REF!=1)),1,0)</f>
        <v>#REF!</v>
      </c>
    </row>
    <row r="571" spans="26:27" x14ac:dyDescent="0.35">
      <c r="Z571" s="3" t="e">
        <f>IF(OR(AND(N571="A",R571=1),AND(N571="B",#REF!=1)),1,0)</f>
        <v>#REF!</v>
      </c>
      <c r="AA571" s="3" t="e">
        <f>IF(OR(AND(N571="B",R571=1),AND(N571="A",#REF!=1)),1,0)</f>
        <v>#REF!</v>
      </c>
    </row>
    <row r="572" spans="26:27" x14ac:dyDescent="0.35">
      <c r="Z572" s="3" t="e">
        <f>IF(OR(AND(N572="A",R572=1),AND(N572="B",#REF!=1)),1,0)</f>
        <v>#REF!</v>
      </c>
      <c r="AA572" s="3" t="e">
        <f>IF(OR(AND(N572="B",R572=1),AND(N572="A",#REF!=1)),1,0)</f>
        <v>#REF!</v>
      </c>
    </row>
    <row r="573" spans="26:27" x14ac:dyDescent="0.35">
      <c r="Z573" s="3" t="e">
        <f>IF(OR(AND(N573="A",R573=1),AND(N573="B",#REF!=1)),1,0)</f>
        <v>#REF!</v>
      </c>
      <c r="AA573" s="3" t="e">
        <f>IF(OR(AND(N573="B",R573=1),AND(N573="A",#REF!=1)),1,0)</f>
        <v>#REF!</v>
      </c>
    </row>
    <row r="574" spans="26:27" x14ac:dyDescent="0.35">
      <c r="Z574" s="3" t="e">
        <f>IF(OR(AND(N574="A",R574=1),AND(N574="B",#REF!=1)),1,0)</f>
        <v>#REF!</v>
      </c>
      <c r="AA574" s="3" t="e">
        <f>IF(OR(AND(N574="B",R574=1),AND(N574="A",#REF!=1)),1,0)</f>
        <v>#REF!</v>
      </c>
    </row>
    <row r="575" spans="26:27" x14ac:dyDescent="0.35">
      <c r="Z575" s="3" t="e">
        <f>IF(OR(AND(N575="A",R575=1),AND(N575="B",#REF!=1)),1,0)</f>
        <v>#REF!</v>
      </c>
      <c r="AA575" s="3" t="e">
        <f>IF(OR(AND(N575="B",R575=1),AND(N575="A",#REF!=1)),1,0)</f>
        <v>#REF!</v>
      </c>
    </row>
    <row r="576" spans="26:27" x14ac:dyDescent="0.35">
      <c r="Z576" s="3" t="e">
        <f>IF(OR(AND(N576="A",R576=1),AND(N576="B",#REF!=1)),1,0)</f>
        <v>#REF!</v>
      </c>
      <c r="AA576" s="3" t="e">
        <f>IF(OR(AND(N576="B",R576=1),AND(N576="A",#REF!=1)),1,0)</f>
        <v>#REF!</v>
      </c>
    </row>
    <row r="577" spans="26:27" x14ac:dyDescent="0.35">
      <c r="Z577" s="3" t="e">
        <f>IF(OR(AND(N577="A",R577=1),AND(N577="B",#REF!=1)),1,0)</f>
        <v>#REF!</v>
      </c>
      <c r="AA577" s="3" t="e">
        <f>IF(OR(AND(N577="B",R577=1),AND(N577="A",#REF!=1)),1,0)</f>
        <v>#REF!</v>
      </c>
    </row>
    <row r="578" spans="26:27" x14ac:dyDescent="0.35">
      <c r="Z578" s="3" t="e">
        <f>IF(OR(AND(N578="A",R578=1),AND(N578="B",#REF!=1)),1,0)</f>
        <v>#REF!</v>
      </c>
      <c r="AA578" s="3" t="e">
        <f>IF(OR(AND(N578="B",R578=1),AND(N578="A",#REF!=1)),1,0)</f>
        <v>#REF!</v>
      </c>
    </row>
    <row r="579" spans="26:27" x14ac:dyDescent="0.35">
      <c r="Z579" s="3" t="e">
        <f>IF(OR(AND(N579="A",R579=1),AND(N579="B",#REF!=1)),1,0)</f>
        <v>#REF!</v>
      </c>
      <c r="AA579" s="3" t="e">
        <f>IF(OR(AND(N579="B",R579=1),AND(N579="A",#REF!=1)),1,0)</f>
        <v>#REF!</v>
      </c>
    </row>
    <row r="580" spans="26:27" x14ac:dyDescent="0.35">
      <c r="Z580" s="3" t="e">
        <f>IF(OR(AND(N580="A",R580=1),AND(N580="B",#REF!=1)),1,0)</f>
        <v>#REF!</v>
      </c>
      <c r="AA580" s="3" t="e">
        <f>IF(OR(AND(N580="B",R580=1),AND(N580="A",#REF!=1)),1,0)</f>
        <v>#REF!</v>
      </c>
    </row>
    <row r="581" spans="26:27" x14ac:dyDescent="0.35">
      <c r="Z581" s="3" t="e">
        <f>IF(OR(AND(N581="A",R581=1),AND(N581="B",#REF!=1)),1,0)</f>
        <v>#REF!</v>
      </c>
      <c r="AA581" s="3" t="e">
        <f>IF(OR(AND(N581="B",R581=1),AND(N581="A",#REF!=1)),1,0)</f>
        <v>#REF!</v>
      </c>
    </row>
    <row r="582" spans="26:27" x14ac:dyDescent="0.35">
      <c r="Z582" s="3" t="e">
        <f>IF(OR(AND(N582="A",R582=1),AND(N582="B",#REF!=1)),1,0)</f>
        <v>#REF!</v>
      </c>
      <c r="AA582" s="3" t="e">
        <f>IF(OR(AND(N582="B",R582=1),AND(N582="A",#REF!=1)),1,0)</f>
        <v>#REF!</v>
      </c>
    </row>
    <row r="583" spans="26:27" x14ac:dyDescent="0.35">
      <c r="Z583" s="3" t="e">
        <f>IF(OR(AND(N583="A",R583=1),AND(N583="B",#REF!=1)),1,0)</f>
        <v>#REF!</v>
      </c>
      <c r="AA583" s="3" t="e">
        <f>IF(OR(AND(N583="B",R583=1),AND(N583="A",#REF!=1)),1,0)</f>
        <v>#REF!</v>
      </c>
    </row>
    <row r="584" spans="26:27" x14ac:dyDescent="0.35">
      <c r="Z584" s="3" t="e">
        <f>IF(OR(AND(N584="A",R584=1),AND(N584="B",#REF!=1)),1,0)</f>
        <v>#REF!</v>
      </c>
      <c r="AA584" s="3" t="e">
        <f>IF(OR(AND(N584="B",R584=1),AND(N584="A",#REF!=1)),1,0)</f>
        <v>#REF!</v>
      </c>
    </row>
    <row r="585" spans="26:27" x14ac:dyDescent="0.35">
      <c r="Z585" s="3" t="e">
        <f>IF(OR(AND(N585="A",R585=1),AND(N585="B",#REF!=1)),1,0)</f>
        <v>#REF!</v>
      </c>
      <c r="AA585" s="3" t="e">
        <f>IF(OR(AND(N585="B",R585=1),AND(N585="A",#REF!=1)),1,0)</f>
        <v>#REF!</v>
      </c>
    </row>
    <row r="586" spans="26:27" x14ac:dyDescent="0.35">
      <c r="Z586" s="3" t="e">
        <f>IF(OR(AND(N586="A",R586=1),AND(N586="B",#REF!=1)),1,0)</f>
        <v>#REF!</v>
      </c>
      <c r="AA586" s="3" t="e">
        <f>IF(OR(AND(N586="B",R586=1),AND(N586="A",#REF!=1)),1,0)</f>
        <v>#REF!</v>
      </c>
    </row>
    <row r="587" spans="26:27" x14ac:dyDescent="0.35">
      <c r="Z587" s="3" t="e">
        <f>IF(OR(AND(N587="A",R587=1),AND(N587="B",#REF!=1)),1,0)</f>
        <v>#REF!</v>
      </c>
      <c r="AA587" s="3" t="e">
        <f>IF(OR(AND(N587="B",R587=1),AND(N587="A",#REF!=1)),1,0)</f>
        <v>#REF!</v>
      </c>
    </row>
    <row r="588" spans="26:27" x14ac:dyDescent="0.35">
      <c r="Z588" s="3" t="e">
        <f>IF(OR(AND(N588="A",R588=1),AND(N588="B",#REF!=1)),1,0)</f>
        <v>#REF!</v>
      </c>
      <c r="AA588" s="3" t="e">
        <f>IF(OR(AND(N588="B",R588=1),AND(N588="A",#REF!=1)),1,0)</f>
        <v>#REF!</v>
      </c>
    </row>
    <row r="589" spans="26:27" x14ac:dyDescent="0.35">
      <c r="Z589" s="3" t="e">
        <f>IF(OR(AND(N589="A",R589=1),AND(N589="B",#REF!=1)),1,0)</f>
        <v>#REF!</v>
      </c>
      <c r="AA589" s="3" t="e">
        <f>IF(OR(AND(N589="B",R589=1),AND(N589="A",#REF!=1)),1,0)</f>
        <v>#REF!</v>
      </c>
    </row>
    <row r="590" spans="26:27" x14ac:dyDescent="0.35">
      <c r="Z590" s="3" t="e">
        <f>IF(OR(AND(N590="A",R590=1),AND(N590="B",#REF!=1)),1,0)</f>
        <v>#REF!</v>
      </c>
      <c r="AA590" s="3" t="e">
        <f>IF(OR(AND(N590="B",R590=1),AND(N590="A",#REF!=1)),1,0)</f>
        <v>#REF!</v>
      </c>
    </row>
    <row r="591" spans="26:27" x14ac:dyDescent="0.35">
      <c r="Z591" s="3" t="e">
        <f>IF(OR(AND(N591="A",R591=1),AND(N591="B",#REF!=1)),1,0)</f>
        <v>#REF!</v>
      </c>
      <c r="AA591" s="3" t="e">
        <f>IF(OR(AND(N591="B",R591=1),AND(N591="A",#REF!=1)),1,0)</f>
        <v>#REF!</v>
      </c>
    </row>
    <row r="592" spans="26:27" x14ac:dyDescent="0.35">
      <c r="Z592" s="3" t="e">
        <f>IF(OR(AND(N592="A",R592=1),AND(N592="B",#REF!=1)),1,0)</f>
        <v>#REF!</v>
      </c>
      <c r="AA592" s="3" t="e">
        <f>IF(OR(AND(N592="B",R592=1),AND(N592="A",#REF!=1)),1,0)</f>
        <v>#REF!</v>
      </c>
    </row>
    <row r="593" spans="26:27" x14ac:dyDescent="0.35">
      <c r="Z593" s="3" t="e">
        <f>IF(OR(AND(N593="A",R593=1),AND(N593="B",#REF!=1)),1,0)</f>
        <v>#REF!</v>
      </c>
      <c r="AA593" s="3" t="e">
        <f>IF(OR(AND(N593="B",R593=1),AND(N593="A",#REF!=1)),1,0)</f>
        <v>#REF!</v>
      </c>
    </row>
    <row r="594" spans="26:27" x14ac:dyDescent="0.35">
      <c r="Z594" s="3" t="e">
        <f>IF(OR(AND(N594="A",R594=1),AND(N594="B",#REF!=1)),1,0)</f>
        <v>#REF!</v>
      </c>
      <c r="AA594" s="3" t="e">
        <f>IF(OR(AND(N594="B",R594=1),AND(N594="A",#REF!=1)),1,0)</f>
        <v>#REF!</v>
      </c>
    </row>
    <row r="595" spans="26:27" x14ac:dyDescent="0.35">
      <c r="Z595" s="3" t="e">
        <f>IF(OR(AND(N595="A",R595=1),AND(N595="B",#REF!=1)),1,0)</f>
        <v>#REF!</v>
      </c>
      <c r="AA595" s="3" t="e">
        <f>IF(OR(AND(N595="B",R595=1),AND(N595="A",#REF!=1)),1,0)</f>
        <v>#REF!</v>
      </c>
    </row>
    <row r="596" spans="26:27" x14ac:dyDescent="0.35">
      <c r="Z596" s="3" t="e">
        <f>IF(OR(AND(N596="A",R596=1),AND(N596="B",#REF!=1)),1,0)</f>
        <v>#REF!</v>
      </c>
      <c r="AA596" s="3" t="e">
        <f>IF(OR(AND(N596="B",R596=1),AND(N596="A",#REF!=1)),1,0)</f>
        <v>#REF!</v>
      </c>
    </row>
    <row r="597" spans="26:27" x14ac:dyDescent="0.35">
      <c r="Z597" s="3" t="e">
        <f>IF(OR(AND(N597="A",R597=1),AND(N597="B",#REF!=1)),1,0)</f>
        <v>#REF!</v>
      </c>
      <c r="AA597" s="3" t="e">
        <f>IF(OR(AND(N597="B",R597=1),AND(N597="A",#REF!=1)),1,0)</f>
        <v>#REF!</v>
      </c>
    </row>
    <row r="598" spans="26:27" x14ac:dyDescent="0.35">
      <c r="Z598" s="3" t="e">
        <f>IF(OR(AND(N598="A",R598=1),AND(N598="B",#REF!=1)),1,0)</f>
        <v>#REF!</v>
      </c>
      <c r="AA598" s="3" t="e">
        <f>IF(OR(AND(N598="B",R598=1),AND(N598="A",#REF!=1)),1,0)</f>
        <v>#REF!</v>
      </c>
    </row>
    <row r="599" spans="26:27" x14ac:dyDescent="0.35">
      <c r="Z599" s="3" t="e">
        <f>IF(OR(AND(N599="A",R599=1),AND(N599="B",#REF!=1)),1,0)</f>
        <v>#REF!</v>
      </c>
      <c r="AA599" s="3" t="e">
        <f>IF(OR(AND(N599="B",R599=1),AND(N599="A",#REF!=1)),1,0)</f>
        <v>#REF!</v>
      </c>
    </row>
    <row r="600" spans="26:27" x14ac:dyDescent="0.35">
      <c r="Z600" s="3" t="e">
        <f>IF(OR(AND(N600="A",R600=1),AND(N600="B",#REF!=1)),1,0)</f>
        <v>#REF!</v>
      </c>
      <c r="AA600" s="3" t="e">
        <f>IF(OR(AND(N600="B",R600=1),AND(N600="A",#REF!=1)),1,0)</f>
        <v>#REF!</v>
      </c>
    </row>
    <row r="601" spans="26:27" x14ac:dyDescent="0.35">
      <c r="Z601" s="3" t="e">
        <f>IF(OR(AND(N601="A",R601=1),AND(N601="B",#REF!=1)),1,0)</f>
        <v>#REF!</v>
      </c>
      <c r="AA601" s="3" t="e">
        <f>IF(OR(AND(N601="B",R601=1),AND(N601="A",#REF!=1)),1,0)</f>
        <v>#REF!</v>
      </c>
    </row>
  </sheetData>
  <conditionalFormatting sqref="W2:W10000">
    <cfRule type="containsText" dxfId="3" priority="1" operator="containsText" text="Good">
      <formula>NOT(ISERROR(SEARCH("Good",W2)))</formula>
    </cfRule>
    <cfRule type="containsText" dxfId="2" priority="2" operator="containsText" text="Something">
      <formula>NOT(ISERROR(SEARCH("Something",W2)))</formula>
    </cfRule>
  </conditionalFormatting>
  <conditionalFormatting sqref="W2:X2 X3">
    <cfRule type="containsText" dxfId="1" priority="4" operator="containsText" text="Good">
      <formula>NOT(ISERROR(SEARCH("Good",W2)))</formula>
    </cfRule>
    <cfRule type="containsText" dxfId="0" priority="4" operator="containsText" text="Something">
      <formula>NOT(ISERROR(SEARCH("Something",W2)))</formula>
    </cfRule>
  </conditionalFormatting>
  <dataValidations count="10">
    <dataValidation type="list" allowBlank="1" showInputMessage="1" showErrorMessage="1" sqref="E2" xr:uid="{64686A18-0165-4715-8F69-200A4F1ACDEA}">
      <formula1>$AE$2:$AE$7</formula1>
    </dataValidation>
    <dataValidation type="list" allowBlank="1" showDropDown="1" showInputMessage="1" showErrorMessage="1" sqref="R2" xr:uid="{955788BF-272B-4D79-A5D1-7A35E8060C14}">
      <formula1>$AC$2:$AC$4</formula1>
    </dataValidation>
    <dataValidation type="list" operator="equal" allowBlank="1" showDropDown="1" showInputMessage="1" showErrorMessage="1" sqref="Q2" xr:uid="{5FAA8522-E4A5-408C-BE34-7577CDBF5B6E}">
      <formula1>$AD$2:$AD$4</formula1>
    </dataValidation>
    <dataValidation type="list" allowBlank="1" showDropDown="1" showInputMessage="1" showErrorMessage="1" sqref="N2" xr:uid="{44535982-1F13-40C0-9490-7B8D729470C2}">
      <formula1>$AC$2:$AC$3</formula1>
    </dataValidation>
    <dataValidation type="list" operator="equal" allowBlank="1" showDropDown="1" showInputMessage="1" showErrorMessage="1" sqref="O2:P2" xr:uid="{B261B5E5-B9F1-4298-A319-BFAC0420CC66}">
      <formula1>$AC$2:$AC$3</formula1>
    </dataValidation>
    <dataValidation type="list" allowBlank="1" showDropDown="1" showInputMessage="1" showErrorMessage="1" sqref="S2" xr:uid="{16BC0BD1-E74B-48FC-BAE5-1C41E36774C2}">
      <formula1>$Y$2:$Y$5</formula1>
    </dataValidation>
    <dataValidation type="list" allowBlank="1" showInputMessage="1" showErrorMessage="1" sqref="G2" xr:uid="{FF91F0FD-F7F2-4F7D-9540-48C2573D9DA8}">
      <formula1>$AH$2:$AH$8</formula1>
    </dataValidation>
    <dataValidation type="list" allowBlank="1" showInputMessage="1" showErrorMessage="1" sqref="H2" xr:uid="{E8FD85C7-9E57-4B6E-80F4-4D4B372FB8EC}">
      <formula1>$AF$2:$AF$7</formula1>
    </dataValidation>
    <dataValidation type="whole" allowBlank="1" showInputMessage="1" showErrorMessage="1" sqref="I2" xr:uid="{BE4BA796-2CA4-487C-A673-96FE8215E3F4}">
      <formula1>1</formula1>
      <formula2>3</formula2>
    </dataValidation>
    <dataValidation type="list" allowBlank="1" showInputMessage="1" showErrorMessage="1" sqref="F2" xr:uid="{23AB481A-A5BF-46B1-9494-80238CEDE6E3}">
      <formula1>$AG$2:$AG$4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14F0-A34F-402A-89B6-9E565266ED09}">
  <dimension ref="A1:Q42"/>
  <sheetViews>
    <sheetView topLeftCell="A24" zoomScale="60" zoomScaleNormal="60" workbookViewId="0">
      <selection activeCell="C33" sqref="A1:C33"/>
    </sheetView>
  </sheetViews>
  <sheetFormatPr defaultRowHeight="14.5" x14ac:dyDescent="0.35"/>
  <cols>
    <col min="1" max="1" width="54.26953125" customWidth="1"/>
    <col min="5" max="5" width="54.6328125" bestFit="1" customWidth="1"/>
    <col min="6" max="6" width="12.1796875" customWidth="1"/>
    <col min="7" max="7" width="28.08984375" customWidth="1"/>
    <col min="12" max="12" width="59.26953125" bestFit="1" customWidth="1"/>
  </cols>
  <sheetData>
    <row r="1" spans="1:17" x14ac:dyDescent="0.35">
      <c r="A1" s="69" t="s">
        <v>144</v>
      </c>
      <c r="B1" s="70"/>
      <c r="C1" s="71"/>
      <c r="E1" s="69" t="s">
        <v>145</v>
      </c>
      <c r="F1" s="70"/>
      <c r="G1" s="71"/>
      <c r="L1" s="69" t="s">
        <v>146</v>
      </c>
      <c r="M1" s="70"/>
      <c r="N1" s="71"/>
    </row>
    <row r="2" spans="1:17" x14ac:dyDescent="0.35">
      <c r="A2" s="20"/>
      <c r="B2" s="8" t="s">
        <v>110</v>
      </c>
      <c r="C2" s="21"/>
      <c r="E2" s="20"/>
      <c r="F2" s="8" t="s">
        <v>110</v>
      </c>
      <c r="G2" s="21"/>
      <c r="L2" s="20"/>
      <c r="M2" s="8" t="s">
        <v>110</v>
      </c>
      <c r="N2" s="21"/>
    </row>
    <row r="3" spans="1:17" x14ac:dyDescent="0.35">
      <c r="A3" s="20" t="s">
        <v>92</v>
      </c>
      <c r="B3" s="8">
        <f>COUNTA('Dataframe 1 - All Data'!L2:L100000)</f>
        <v>2047</v>
      </c>
      <c r="C3" s="22"/>
      <c r="E3" s="20" t="s">
        <v>92</v>
      </c>
      <c r="F3" s="8">
        <f>COUNTA('Dataframe 2 - Before QF'!A2:A2496)</f>
        <v>1444</v>
      </c>
      <c r="G3" s="22"/>
      <c r="L3" s="20" t="s">
        <v>92</v>
      </c>
      <c r="M3" s="8">
        <f>COUNTA('Dataframe 3 - Last 16'!H2:H1000)</f>
        <v>603</v>
      </c>
      <c r="N3" s="22"/>
    </row>
    <row r="4" spans="1:17" x14ac:dyDescent="0.35">
      <c r="A4" s="20" t="s">
        <v>93</v>
      </c>
      <c r="B4" s="8">
        <f>COUNTA('Dataframe 1 - All Data'!#REF!)</f>
        <v>1</v>
      </c>
      <c r="C4" s="22"/>
      <c r="E4" s="20" t="s">
        <v>93</v>
      </c>
      <c r="F4" s="8">
        <f>'Dataframe 2 - Before QF'!S37</f>
        <v>33</v>
      </c>
      <c r="G4" s="22"/>
      <c r="L4" s="20" t="s">
        <v>93</v>
      </c>
      <c r="M4" s="8">
        <f>COUNTA(_xlfn.ANCHORARRAY('Dataframe 3 - Last 16'!V2))-1</f>
        <v>10</v>
      </c>
      <c r="N4" s="22"/>
    </row>
    <row r="5" spans="1:17" x14ac:dyDescent="0.35">
      <c r="A5" s="20" t="s">
        <v>95</v>
      </c>
      <c r="B5" s="8" t="e">
        <f>COUNTIF('Dataframe 1 - All Data'!#REF!,"&lt;&gt;0") - COUNTBLANK('Dataframe 1 - All Data'!#REF!)</f>
        <v>#REF!</v>
      </c>
      <c r="C5" s="22"/>
      <c r="E5" s="20" t="s">
        <v>95</v>
      </c>
      <c r="F5" s="8">
        <f>'Dataframe 2 - Before QF'!T78</f>
        <v>30</v>
      </c>
      <c r="G5" s="22"/>
      <c r="L5" s="20" t="s">
        <v>95</v>
      </c>
      <c r="M5" s="8">
        <f>COUNTIF(_xlfn.ANCHORARRAY('Dataframe 3 - Last 16'!X2),"&lt;&gt;0")</f>
        <v>8</v>
      </c>
      <c r="N5" s="22"/>
    </row>
    <row r="6" spans="1:17" x14ac:dyDescent="0.35">
      <c r="A6" s="20" t="s">
        <v>96</v>
      </c>
      <c r="B6" s="8" t="e">
        <f>COUNTIF('Dataframe 1 - All Data'!#REF!,"&lt;&gt;0") - COUNTBLANK('Dataframe 1 - All Data'!#REF!)</f>
        <v>#REF!</v>
      </c>
      <c r="C6" s="22"/>
      <c r="E6" s="20" t="s">
        <v>96</v>
      </c>
      <c r="F6" s="8">
        <v>2</v>
      </c>
      <c r="G6" s="22"/>
      <c r="L6" s="20" t="s">
        <v>96</v>
      </c>
      <c r="M6" s="8">
        <f>COUNTIF('Dataframe 3 - Last 16'!Y2:Y6,"&lt;&gt;0")-1</f>
        <v>4</v>
      </c>
      <c r="N6" s="22"/>
    </row>
    <row r="7" spans="1:17" x14ac:dyDescent="0.35">
      <c r="A7" s="20"/>
      <c r="B7" s="8"/>
      <c r="C7" s="22"/>
      <c r="E7" s="20"/>
      <c r="F7" s="8"/>
      <c r="G7" s="22"/>
      <c r="L7" s="20"/>
      <c r="M7" s="8"/>
      <c r="N7" s="22"/>
    </row>
    <row r="8" spans="1:17" ht="15" thickBot="1" x14ac:dyDescent="0.4">
      <c r="A8" s="20"/>
      <c r="B8" s="8" t="s">
        <v>110</v>
      </c>
      <c r="C8" s="22" t="s">
        <v>109</v>
      </c>
      <c r="E8" s="20"/>
      <c r="F8" s="8" t="s">
        <v>110</v>
      </c>
      <c r="G8" s="22" t="s">
        <v>109</v>
      </c>
      <c r="L8" s="20"/>
      <c r="M8" s="8" t="s">
        <v>110</v>
      </c>
      <c r="N8" s="22" t="s">
        <v>109</v>
      </c>
    </row>
    <row r="9" spans="1:17" x14ac:dyDescent="0.35">
      <c r="A9" s="42" t="s">
        <v>137</v>
      </c>
      <c r="B9" s="43">
        <f>COUNTIF('Dataframe 1 - All Data'!M2:M27400,"=1")</f>
        <v>1018</v>
      </c>
      <c r="C9" s="44">
        <f>B9/$B$3</f>
        <v>0.49731314118221787</v>
      </c>
      <c r="D9" s="45"/>
      <c r="E9" s="42" t="s">
        <v>137</v>
      </c>
      <c r="F9" s="43">
        <f>COUNTIF('Dataframe 2 - Before QF'!M:M,"=1")</f>
        <v>689</v>
      </c>
      <c r="G9" s="44">
        <f>F9/$F$3</f>
        <v>0.47714681440443213</v>
      </c>
      <c r="H9" s="45"/>
      <c r="I9" s="45"/>
      <c r="J9" s="45"/>
      <c r="K9" s="45"/>
      <c r="L9" s="42" t="s">
        <v>137</v>
      </c>
      <c r="M9" s="43">
        <f>COUNTIF('Dataframe 3 - Last 16'!M:M,"=1")</f>
        <v>329</v>
      </c>
      <c r="N9" s="44">
        <f>M9/$M$3</f>
        <v>0.54560530679933661</v>
      </c>
      <c r="P9" s="68" t="s">
        <v>148</v>
      </c>
      <c r="Q9" s="68"/>
    </row>
    <row r="10" spans="1:17" x14ac:dyDescent="0.35">
      <c r="A10" s="54" t="s">
        <v>138</v>
      </c>
      <c r="B10" s="55">
        <f>COUNTIF('Dataframe 1 - All Data'!M2:M27400,"=2")</f>
        <v>906</v>
      </c>
      <c r="C10" s="56">
        <f t="shared" ref="C10:C12" si="0">B10/$B$3</f>
        <v>0.44259892525647287</v>
      </c>
      <c r="D10" s="61"/>
      <c r="E10" s="54" t="s">
        <v>138</v>
      </c>
      <c r="F10" s="55">
        <f>COUNTIF('Dataframe 2 - Before QF'!M:M,"=2")</f>
        <v>674</v>
      </c>
      <c r="G10" s="56">
        <f>F10/$F$3</f>
        <v>0.46675900277008309</v>
      </c>
      <c r="H10" s="61"/>
      <c r="I10" s="61"/>
      <c r="J10" s="61"/>
      <c r="K10" s="61"/>
      <c r="L10" s="54" t="s">
        <v>138</v>
      </c>
      <c r="M10" s="55">
        <f>COUNTIF('Dataframe 3 - Last 16'!M:M,"=2")</f>
        <v>232</v>
      </c>
      <c r="N10" s="56">
        <f>M10/$M$3</f>
        <v>0.38474295190713104</v>
      </c>
      <c r="P10" s="68"/>
      <c r="Q10" s="68"/>
    </row>
    <row r="11" spans="1:17" x14ac:dyDescent="0.35">
      <c r="A11" s="20" t="s">
        <v>147</v>
      </c>
      <c r="B11" s="8">
        <f>B3-B9</f>
        <v>1029</v>
      </c>
      <c r="C11" s="30">
        <f>B10/B11</f>
        <v>0.88046647230320696</v>
      </c>
      <c r="E11" s="20"/>
      <c r="F11" s="8">
        <f>F3-F9</f>
        <v>755</v>
      </c>
      <c r="G11" s="30">
        <f>F10/F11</f>
        <v>0.89271523178807943</v>
      </c>
      <c r="L11" s="20"/>
      <c r="M11" s="8">
        <f>M3-M9</f>
        <v>274</v>
      </c>
      <c r="N11" s="30">
        <f>M10/M11</f>
        <v>0.84671532846715325</v>
      </c>
      <c r="P11" s="68"/>
      <c r="Q11" s="68"/>
    </row>
    <row r="12" spans="1:17" ht="15" thickBot="1" x14ac:dyDescent="0.4">
      <c r="A12" s="23" t="s">
        <v>97</v>
      </c>
      <c r="B12" s="35">
        <f>COUNTIF('Dataframe 1 - All Data'!M2:M27400,"=DF")</f>
        <v>123</v>
      </c>
      <c r="C12" s="37">
        <f t="shared" si="0"/>
        <v>6.0087933561309231E-2</v>
      </c>
      <c r="D12" s="36"/>
      <c r="E12" s="23" t="s">
        <v>97</v>
      </c>
      <c r="F12" s="35">
        <f>COUNTIF('Dataframe 2 - Before QF'!M:M,"=DF")</f>
        <v>81</v>
      </c>
      <c r="G12" s="37">
        <f>F12/$F$3</f>
        <v>5.6094182825484763E-2</v>
      </c>
      <c r="H12" s="36"/>
      <c r="I12" s="36"/>
      <c r="J12" s="36"/>
      <c r="K12" s="36"/>
      <c r="L12" s="23" t="s">
        <v>97</v>
      </c>
      <c r="M12" s="35">
        <f>COUNTIF('Dataframe 3 - Last 16'!M:M,"=DF")</f>
        <v>42</v>
      </c>
      <c r="N12" s="37">
        <f>M12/$M$3</f>
        <v>6.965174129353234E-2</v>
      </c>
      <c r="P12" s="68"/>
      <c r="Q12" s="68"/>
    </row>
    <row r="13" spans="1:17" x14ac:dyDescent="0.35">
      <c r="A13" s="20"/>
      <c r="B13" s="8"/>
      <c r="C13" s="38"/>
      <c r="E13" s="20"/>
      <c r="F13" s="8"/>
      <c r="G13" s="22"/>
      <c r="L13" s="20"/>
      <c r="M13" s="8"/>
      <c r="N13" s="38"/>
    </row>
    <row r="14" spans="1:17" ht="15" thickBot="1" x14ac:dyDescent="0.4">
      <c r="A14" s="20"/>
      <c r="B14" s="8" t="s">
        <v>110</v>
      </c>
      <c r="C14" s="38" t="s">
        <v>109</v>
      </c>
      <c r="E14" s="20"/>
      <c r="F14" s="8" t="s">
        <v>110</v>
      </c>
      <c r="G14" s="22" t="s">
        <v>109</v>
      </c>
      <c r="K14" s="9"/>
      <c r="L14" s="20"/>
      <c r="M14" s="8" t="s">
        <v>110</v>
      </c>
      <c r="N14" s="38" t="s">
        <v>109</v>
      </c>
    </row>
    <row r="15" spans="1:17" x14ac:dyDescent="0.35">
      <c r="A15" s="31" t="s">
        <v>98</v>
      </c>
      <c r="B15" s="32" t="e">
        <f>SUM('Dataframe 1 - All Data'!#REF!)</f>
        <v>#REF!</v>
      </c>
      <c r="C15" s="34" t="e">
        <f>B15/$B$3</f>
        <v>#REF!</v>
      </c>
      <c r="D15" s="33"/>
      <c r="E15" s="31" t="s">
        <v>98</v>
      </c>
      <c r="F15" s="32">
        <f>SUM('Dataframe 2 - Before QF'!V:V)</f>
        <v>664</v>
      </c>
      <c r="G15" s="34">
        <f>F15/$F$3</f>
        <v>0.45983379501385041</v>
      </c>
      <c r="H15" s="33"/>
      <c r="I15" s="33"/>
      <c r="J15" s="33"/>
      <c r="K15" s="33"/>
      <c r="L15" s="31" t="s">
        <v>98</v>
      </c>
      <c r="M15" s="32">
        <f>SUM('Dataframe 3 - Last 16'!Z2:Z1500)</f>
        <v>303</v>
      </c>
      <c r="N15" s="34">
        <f>M15/$M$3</f>
        <v>0.50248756218905477</v>
      </c>
      <c r="P15" s="68" t="s">
        <v>149</v>
      </c>
      <c r="Q15" s="68"/>
    </row>
    <row r="16" spans="1:17" x14ac:dyDescent="0.35">
      <c r="A16" s="20" t="s">
        <v>99</v>
      </c>
      <c r="B16" s="8" t="e">
        <f>B3-B15-B17</f>
        <v>#REF!</v>
      </c>
      <c r="C16" s="30" t="e">
        <f t="shared" ref="C16:C17" si="1">B16/$B$3</f>
        <v>#REF!</v>
      </c>
      <c r="E16" s="20" t="s">
        <v>99</v>
      </c>
      <c r="F16" s="8">
        <f>F3-F15-F17</f>
        <v>667</v>
      </c>
      <c r="G16" s="30">
        <f>F16/$F$3</f>
        <v>0.4619113573407202</v>
      </c>
      <c r="L16" s="20" t="s">
        <v>99</v>
      </c>
      <c r="M16" s="8">
        <f>M3-M15-M17</f>
        <v>254</v>
      </c>
      <c r="N16" s="30">
        <f>M16/$M$3</f>
        <v>0.42122719734660036</v>
      </c>
      <c r="P16" s="68"/>
      <c r="Q16" s="68"/>
    </row>
    <row r="17" spans="1:17" ht="15" thickBot="1" x14ac:dyDescent="0.4">
      <c r="A17" s="23" t="s">
        <v>100</v>
      </c>
      <c r="B17" s="35">
        <f>COUNTIF('Dataframe 1 - All Data'!N2:N3000,"=E")</f>
        <v>159</v>
      </c>
      <c r="C17" s="37">
        <f t="shared" si="1"/>
        <v>7.7674645823155836E-2</v>
      </c>
      <c r="D17" s="36"/>
      <c r="E17" s="23" t="s">
        <v>100</v>
      </c>
      <c r="F17" s="35">
        <f>COUNTIF('Dataframe 2 - Before QF'!N2:N1445,"=E")</f>
        <v>113</v>
      </c>
      <c r="G17" s="37">
        <f>F17/$F$3</f>
        <v>7.8254847645429365E-2</v>
      </c>
      <c r="H17" s="36"/>
      <c r="I17" s="36"/>
      <c r="J17" s="36"/>
      <c r="K17" s="36"/>
      <c r="L17" s="23" t="s">
        <v>100</v>
      </c>
      <c r="M17" s="35">
        <f>COUNTIF('Dataframe 3 - Last 16'!N2:N1500,"=E")</f>
        <v>46</v>
      </c>
      <c r="N17" s="37">
        <f>M17/$M$3</f>
        <v>7.6285240464344942E-2</v>
      </c>
      <c r="P17" s="68"/>
      <c r="Q17" s="68"/>
    </row>
    <row r="18" spans="1:17" x14ac:dyDescent="0.35">
      <c r="A18" s="20"/>
      <c r="B18" s="8"/>
      <c r="C18" s="38"/>
      <c r="E18" s="20"/>
      <c r="F18" s="8"/>
      <c r="G18" s="22"/>
      <c r="L18" s="20"/>
      <c r="M18" s="8"/>
      <c r="N18" s="38"/>
    </row>
    <row r="19" spans="1:17" ht="15" thickBot="1" x14ac:dyDescent="0.4">
      <c r="A19" s="20"/>
      <c r="B19" s="8" t="s">
        <v>110</v>
      </c>
      <c r="C19" s="38" t="s">
        <v>109</v>
      </c>
      <c r="E19" s="20"/>
      <c r="F19" s="8" t="s">
        <v>110</v>
      </c>
      <c r="G19" s="22" t="s">
        <v>109</v>
      </c>
      <c r="L19" s="20"/>
      <c r="M19" s="8" t="s">
        <v>110</v>
      </c>
      <c r="N19" s="38" t="s">
        <v>109</v>
      </c>
    </row>
    <row r="20" spans="1:17" x14ac:dyDescent="0.35">
      <c r="A20" s="42" t="s">
        <v>101</v>
      </c>
      <c r="B20" s="43" t="e">
        <f>SUM('Dataframe 1 - All Data'!#REF!)</f>
        <v>#REF!</v>
      </c>
      <c r="C20" s="44" t="e">
        <f>B20/$B$9</f>
        <v>#REF!</v>
      </c>
      <c r="D20" s="45"/>
      <c r="E20" s="42" t="s">
        <v>101</v>
      </c>
      <c r="F20" s="43">
        <f>SUM('Dataframe 2 - Before QF'!X2:X1445)</f>
        <v>391</v>
      </c>
      <c r="G20" s="44">
        <f>F20/$F$9</f>
        <v>0.56748911465892593</v>
      </c>
      <c r="H20" s="45"/>
      <c r="I20" s="45"/>
      <c r="J20" s="45"/>
      <c r="K20" s="45"/>
      <c r="L20" s="42" t="s">
        <v>101</v>
      </c>
      <c r="M20" s="43">
        <f>SUM('Dataframe 3 - Last 16'!AA2:AA1500)</f>
        <v>203</v>
      </c>
      <c r="N20" s="44">
        <f>M20/$M$9</f>
        <v>0.61702127659574468</v>
      </c>
      <c r="P20" s="68" t="s">
        <v>150</v>
      </c>
      <c r="Q20" s="68"/>
    </row>
    <row r="21" spans="1:17" x14ac:dyDescent="0.35">
      <c r="A21" s="46" t="s">
        <v>102</v>
      </c>
      <c r="B21" s="47" t="e">
        <f>SUM('Dataframe 1 - All Data'!#REF!)</f>
        <v>#REF!</v>
      </c>
      <c r="C21" s="48" t="e">
        <f t="shared" ref="C21:C22" si="2">B21/$B$9</f>
        <v>#REF!</v>
      </c>
      <c r="D21" s="49"/>
      <c r="E21" s="46" t="s">
        <v>102</v>
      </c>
      <c r="F21" s="47">
        <f>SUM('Dataframe 2 - Before QF'!Y2:Y1445)</f>
        <v>238</v>
      </c>
      <c r="G21" s="48">
        <f>F21/$F$9</f>
        <v>0.34542815674891147</v>
      </c>
      <c r="H21" s="49"/>
      <c r="I21" s="49"/>
      <c r="J21" s="49"/>
      <c r="K21" s="49"/>
      <c r="L21" s="46" t="s">
        <v>102</v>
      </c>
      <c r="M21" s="47">
        <f>SUM('Dataframe 3 - Last 16'!AB2:AB1497)</f>
        <v>99</v>
      </c>
      <c r="N21" s="48">
        <f>M21/$M$9</f>
        <v>0.30091185410334348</v>
      </c>
      <c r="P21" s="68"/>
      <c r="Q21" s="68"/>
    </row>
    <row r="22" spans="1:17" ht="15" thickBot="1" x14ac:dyDescent="0.4">
      <c r="A22" s="50" t="s">
        <v>103</v>
      </c>
      <c r="B22" s="51" t="e">
        <f>B9-B20-B21</f>
        <v>#REF!</v>
      </c>
      <c r="C22" s="52" t="e">
        <f t="shared" si="2"/>
        <v>#REF!</v>
      </c>
      <c r="D22" s="53"/>
      <c r="E22" s="50" t="s">
        <v>103</v>
      </c>
      <c r="F22" s="51">
        <f>F9-F20-F21</f>
        <v>60</v>
      </c>
      <c r="G22" s="52">
        <f>F22/$F$9</f>
        <v>8.7082728592162553E-2</v>
      </c>
      <c r="H22" s="53"/>
      <c r="I22" s="53"/>
      <c r="J22" s="53"/>
      <c r="K22" s="53"/>
      <c r="L22" s="50" t="s">
        <v>103</v>
      </c>
      <c r="M22" s="51">
        <f>M9-M20-M21</f>
        <v>27</v>
      </c>
      <c r="N22" s="52">
        <f>M22/$M$9</f>
        <v>8.2066869300911852E-2</v>
      </c>
      <c r="P22" s="68"/>
      <c r="Q22" s="68"/>
    </row>
    <row r="23" spans="1:17" ht="15" thickBot="1" x14ac:dyDescent="0.4">
      <c r="A23" s="20"/>
      <c r="B23" s="8"/>
      <c r="C23" s="30"/>
      <c r="E23" s="20"/>
      <c r="F23" s="8"/>
      <c r="G23" s="30"/>
      <c r="L23" s="20"/>
      <c r="M23" s="8"/>
      <c r="N23" s="30"/>
    </row>
    <row r="24" spans="1:17" x14ac:dyDescent="0.35">
      <c r="A24" s="57"/>
      <c r="B24" s="58" t="s">
        <v>110</v>
      </c>
      <c r="C24" s="59" t="s">
        <v>109</v>
      </c>
      <c r="D24" s="60"/>
      <c r="E24" s="57"/>
      <c r="F24" s="58" t="s">
        <v>110</v>
      </c>
      <c r="G24" s="59" t="s">
        <v>109</v>
      </c>
      <c r="H24" s="60"/>
      <c r="I24" s="60"/>
      <c r="J24" s="60"/>
      <c r="K24" s="60"/>
      <c r="L24" s="57"/>
      <c r="M24" s="58" t="s">
        <v>110</v>
      </c>
      <c r="N24" s="59" t="s">
        <v>109</v>
      </c>
    </row>
    <row r="25" spans="1:17" x14ac:dyDescent="0.35">
      <c r="A25" s="54" t="s">
        <v>105</v>
      </c>
      <c r="B25" s="55" t="e">
        <f>SUM('Dataframe 1 - All Data'!#REF!)</f>
        <v>#REF!</v>
      </c>
      <c r="C25" s="56" t="e">
        <f>B25/$B$10</f>
        <v>#REF!</v>
      </c>
      <c r="D25" s="61"/>
      <c r="E25" s="54" t="s">
        <v>105</v>
      </c>
      <c r="F25" s="55">
        <f>SUM('Dataframe 2 - Before QF'!AA2:AA1445)</f>
        <v>272</v>
      </c>
      <c r="G25" s="56">
        <f>F25/$F$10</f>
        <v>0.40356083086053413</v>
      </c>
      <c r="H25" s="61"/>
      <c r="I25" s="61"/>
      <c r="J25" s="61"/>
      <c r="K25" s="61"/>
      <c r="L25" s="54" t="s">
        <v>105</v>
      </c>
      <c r="M25" s="55">
        <f>SUM('Dataframe 3 - Last 16'!AC2:AC1496)</f>
        <v>100</v>
      </c>
      <c r="N25" s="56">
        <f>M25/$M$10</f>
        <v>0.43103448275862066</v>
      </c>
    </row>
    <row r="26" spans="1:17" x14ac:dyDescent="0.35">
      <c r="A26" s="54" t="s">
        <v>104</v>
      </c>
      <c r="B26" s="55" t="e">
        <f>SUM('Dataframe 1 - All Data'!#REF!)</f>
        <v>#REF!</v>
      </c>
      <c r="C26" s="56" t="e">
        <f t="shared" ref="C26:C27" si="3">B26/$B$10</f>
        <v>#REF!</v>
      </c>
      <c r="D26" s="61"/>
      <c r="E26" s="54" t="s">
        <v>104</v>
      </c>
      <c r="F26" s="55">
        <f>SUM('Dataframe 2 - Before QF'!AB2:AB1445)</f>
        <v>349</v>
      </c>
      <c r="G26" s="56">
        <f>F26/$F$10</f>
        <v>0.51780415430267057</v>
      </c>
      <c r="H26" s="61"/>
      <c r="I26" s="61"/>
      <c r="J26" s="61"/>
      <c r="K26" s="61"/>
      <c r="L26" s="54" t="s">
        <v>104</v>
      </c>
      <c r="M26" s="55">
        <f>SUM('Dataframe 3 - Last 16'!AD2:AD1496)</f>
        <v>113</v>
      </c>
      <c r="N26" s="56">
        <f>M26/$M$10</f>
        <v>0.48706896551724138</v>
      </c>
    </row>
    <row r="27" spans="1:17" ht="15" thickBot="1" x14ac:dyDescent="0.4">
      <c r="A27" s="62" t="s">
        <v>106</v>
      </c>
      <c r="B27" s="63" t="e">
        <f>B10-B25-B26</f>
        <v>#REF!</v>
      </c>
      <c r="C27" s="64" t="e">
        <f t="shared" si="3"/>
        <v>#REF!</v>
      </c>
      <c r="D27" s="65"/>
      <c r="E27" s="62" t="s">
        <v>106</v>
      </c>
      <c r="F27" s="63">
        <f>F10-F25-F26</f>
        <v>53</v>
      </c>
      <c r="G27" s="64">
        <f>F27/$F$10</f>
        <v>7.8635014836795247E-2</v>
      </c>
      <c r="H27" s="65"/>
      <c r="I27" s="65"/>
      <c r="J27" s="65"/>
      <c r="K27" s="65"/>
      <c r="L27" s="62" t="s">
        <v>106</v>
      </c>
      <c r="M27" s="63">
        <f>M10-M25-M26</f>
        <v>19</v>
      </c>
      <c r="N27" s="64">
        <f>M27/$M$10</f>
        <v>8.1896551724137928E-2</v>
      </c>
    </row>
    <row r="28" spans="1:17" x14ac:dyDescent="0.35">
      <c r="A28" s="20"/>
      <c r="B28" s="8"/>
      <c r="C28" s="30"/>
      <c r="E28" s="20"/>
      <c r="F28" s="8"/>
      <c r="G28" s="30"/>
      <c r="L28" s="20"/>
      <c r="M28" s="8"/>
      <c r="N28" s="30"/>
    </row>
    <row r="29" spans="1:17" x14ac:dyDescent="0.35">
      <c r="A29" s="20"/>
      <c r="B29" s="10" t="s">
        <v>110</v>
      </c>
      <c r="C29" s="39" t="s">
        <v>109</v>
      </c>
      <c r="E29" s="20"/>
      <c r="F29" s="10" t="s">
        <v>110</v>
      </c>
      <c r="G29" s="39" t="s">
        <v>109</v>
      </c>
      <c r="L29" s="20"/>
      <c r="M29" s="10" t="s">
        <v>110</v>
      </c>
      <c r="N29" s="39" t="s">
        <v>109</v>
      </c>
    </row>
    <row r="30" spans="1:17" x14ac:dyDescent="0.35">
      <c r="A30" s="20" t="s">
        <v>111</v>
      </c>
      <c r="B30" s="10">
        <f>COUNTIF(Táblázat132[Point type],"=W")</f>
        <v>489</v>
      </c>
      <c r="C30" s="40">
        <f>B30/$B$3</f>
        <v>0.23888617489008304</v>
      </c>
      <c r="E30" s="20" t="s">
        <v>111</v>
      </c>
      <c r="F30" s="10">
        <f>COUNTIF('Dataframe 2 - Before QF'!O:O,"=W")</f>
        <v>362</v>
      </c>
      <c r="G30" s="40">
        <f>F30/$F$3</f>
        <v>0.25069252077562326</v>
      </c>
      <c r="L30" s="20" t="s">
        <v>111</v>
      </c>
      <c r="M30" s="10">
        <f>COUNTIF('Dataframe 3 - Last 16'!O:O,"=W")</f>
        <v>127</v>
      </c>
      <c r="N30" s="40">
        <f>M30/$M$3</f>
        <v>0.21061359867330018</v>
      </c>
    </row>
    <row r="31" spans="1:17" x14ac:dyDescent="0.35">
      <c r="A31" s="20" t="s">
        <v>112</v>
      </c>
      <c r="B31" s="10">
        <f>COUNTIF(Táblázat132[Point type],"=UE")</f>
        <v>888</v>
      </c>
      <c r="C31" s="40">
        <f t="shared" ref="C31:C33" si="4">B31/$B$3</f>
        <v>0.43380556912554957</v>
      </c>
      <c r="E31" s="20" t="s">
        <v>112</v>
      </c>
      <c r="F31" s="10">
        <f>COUNTIF('Dataframe 2 - Before QF'!O:O,"=UE")</f>
        <v>633</v>
      </c>
      <c r="G31" s="40">
        <f>F31/$F$3</f>
        <v>0.43836565096952906</v>
      </c>
      <c r="L31" s="20" t="s">
        <v>112</v>
      </c>
      <c r="M31" s="10">
        <f>COUNTIF('Dataframe 3 - Last 16'!O:O,"=UE")</f>
        <v>255</v>
      </c>
      <c r="N31" s="40">
        <f>M31/$M$3</f>
        <v>0.4228855721393035</v>
      </c>
    </row>
    <row r="32" spans="1:17" x14ac:dyDescent="0.35">
      <c r="A32" s="20" t="s">
        <v>113</v>
      </c>
      <c r="B32" s="10">
        <f>COUNTIF(Táblázat132[Point type],"=FE")</f>
        <v>511</v>
      </c>
      <c r="C32" s="40">
        <f t="shared" si="4"/>
        <v>0.24963361016121152</v>
      </c>
      <c r="E32" s="20" t="s">
        <v>113</v>
      </c>
      <c r="F32" s="10">
        <f>COUNTIF('Dataframe 2 - Before QF'!O:O,"=FE")</f>
        <v>336</v>
      </c>
      <c r="G32" s="40">
        <f>F32/$F$3</f>
        <v>0.23268698060941828</v>
      </c>
      <c r="L32" s="20" t="s">
        <v>113</v>
      </c>
      <c r="M32" s="10">
        <f>COUNTIF('Dataframe 3 - Last 16'!O:O,"=FE")</f>
        <v>175</v>
      </c>
      <c r="N32" s="40">
        <f>M32/$M$3</f>
        <v>0.29021558872305142</v>
      </c>
    </row>
    <row r="33" spans="1:14" ht="15" thickBot="1" x14ac:dyDescent="0.4">
      <c r="A33" s="23" t="s">
        <v>100</v>
      </c>
      <c r="B33" s="24">
        <f>COUNTIF(Táblázat132[Point type],"=E")</f>
        <v>159</v>
      </c>
      <c r="C33" s="41">
        <f t="shared" si="4"/>
        <v>7.7674645823155836E-2</v>
      </c>
      <c r="E33" s="23" t="s">
        <v>100</v>
      </c>
      <c r="F33" s="24">
        <f>COUNTIF('Dataframe 2 - Before QF'!O:O,"=E")</f>
        <v>113</v>
      </c>
      <c r="G33" s="41">
        <f>F33/$F$3</f>
        <v>7.8254847645429365E-2</v>
      </c>
      <c r="L33" s="23" t="s">
        <v>100</v>
      </c>
      <c r="M33" s="24">
        <f>COUNTIF('Dataframe 3 - Last 16'!O:O,"=E")</f>
        <v>46</v>
      </c>
      <c r="N33" s="41">
        <f>ROUNDUP(M33/$M$3,2)</f>
        <v>0.08</v>
      </c>
    </row>
    <row r="36" spans="1:14" x14ac:dyDescent="0.35">
      <c r="A36" s="9" t="s">
        <v>143</v>
      </c>
    </row>
    <row r="37" spans="1:14" x14ac:dyDescent="0.35">
      <c r="A37" t="s">
        <v>129</v>
      </c>
    </row>
    <row r="38" spans="1:14" x14ac:dyDescent="0.35">
      <c r="A38" t="s">
        <v>130</v>
      </c>
    </row>
    <row r="40" spans="1:14" x14ac:dyDescent="0.35">
      <c r="A40" t="s">
        <v>131</v>
      </c>
    </row>
    <row r="42" spans="1:14" x14ac:dyDescent="0.35">
      <c r="A42" t="s">
        <v>132</v>
      </c>
    </row>
  </sheetData>
  <mergeCells count="6">
    <mergeCell ref="P20:Q22"/>
    <mergeCell ref="A1:C1"/>
    <mergeCell ref="L1:N1"/>
    <mergeCell ref="E1:G1"/>
    <mergeCell ref="P9:Q12"/>
    <mergeCell ref="P15:Q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6FD5-0CFD-44C5-82CA-54D9840326A3}">
  <dimension ref="A1:N44"/>
  <sheetViews>
    <sheetView topLeftCell="A25" zoomScaleNormal="100" workbookViewId="0">
      <selection activeCell="S40" sqref="S40"/>
    </sheetView>
  </sheetViews>
  <sheetFormatPr defaultRowHeight="14.5" x14ac:dyDescent="0.35"/>
  <cols>
    <col min="1" max="1" width="21.7265625" customWidth="1"/>
  </cols>
  <sheetData>
    <row r="1" spans="1:14" x14ac:dyDescent="0.35">
      <c r="B1" s="72" t="s">
        <v>151</v>
      </c>
      <c r="C1" s="72"/>
      <c r="D1" s="72"/>
      <c r="L1" t="s">
        <v>152</v>
      </c>
      <c r="M1" t="s">
        <v>154</v>
      </c>
      <c r="N1" t="s">
        <v>153</v>
      </c>
    </row>
    <row r="2" spans="1:14" x14ac:dyDescent="0.35">
      <c r="B2" s="10" t="s">
        <v>152</v>
      </c>
      <c r="C2" s="10" t="s">
        <v>154</v>
      </c>
      <c r="D2" s="10" t="s">
        <v>153</v>
      </c>
      <c r="K2" t="s">
        <v>98</v>
      </c>
      <c r="L2" s="66">
        <v>0.47239863214460187</v>
      </c>
      <c r="M2" s="66">
        <v>0.45983379501385041</v>
      </c>
      <c r="N2" s="66">
        <v>0.50248756218905477</v>
      </c>
    </row>
    <row r="3" spans="1:14" x14ac:dyDescent="0.35">
      <c r="A3" t="s">
        <v>107</v>
      </c>
      <c r="B3" s="66">
        <v>0.49731314118221787</v>
      </c>
      <c r="C3" s="66">
        <v>0.47714681440443213</v>
      </c>
      <c r="D3" s="66">
        <v>0.54560530679933661</v>
      </c>
      <c r="K3" t="s">
        <v>99</v>
      </c>
      <c r="L3" s="66">
        <v>0.44992672203224232</v>
      </c>
      <c r="M3" s="66">
        <v>0.4619113573407202</v>
      </c>
      <c r="N3" s="66">
        <v>0.42122719734660036</v>
      </c>
    </row>
    <row r="4" spans="1:14" x14ac:dyDescent="0.35">
      <c r="A4" t="s">
        <v>108</v>
      </c>
      <c r="B4" s="66">
        <v>0.44259892525647287</v>
      </c>
      <c r="C4" s="66">
        <v>0.46675900277008309</v>
      </c>
      <c r="D4" s="66">
        <v>0.38474295190713104</v>
      </c>
      <c r="K4" t="s">
        <v>156</v>
      </c>
      <c r="L4" s="66">
        <v>7.7674645823155836E-2</v>
      </c>
      <c r="M4" s="66">
        <v>7.8254847645429365E-2</v>
      </c>
      <c r="N4" s="66">
        <v>7.6285240464344942E-2</v>
      </c>
    </row>
    <row r="5" spans="1:14" x14ac:dyDescent="0.35">
      <c r="A5" t="s">
        <v>155</v>
      </c>
      <c r="B5" s="66">
        <v>6.0087933561309231E-2</v>
      </c>
      <c r="C5" s="66">
        <v>5.6094182825484763E-2</v>
      </c>
      <c r="D5" s="66">
        <v>6.965174129353234E-2</v>
      </c>
    </row>
    <row r="25" spans="1:4" x14ac:dyDescent="0.35">
      <c r="B25" t="s">
        <v>152</v>
      </c>
      <c r="C25" t="s">
        <v>154</v>
      </c>
      <c r="D25" t="s">
        <v>153</v>
      </c>
    </row>
    <row r="26" spans="1:4" x14ac:dyDescent="0.35">
      <c r="A26" t="s">
        <v>98</v>
      </c>
      <c r="B26" s="66">
        <v>0.58349705304518662</v>
      </c>
      <c r="C26" s="66">
        <v>0.56748911465892593</v>
      </c>
      <c r="D26" s="66">
        <v>0.61702127659574468</v>
      </c>
    </row>
    <row r="27" spans="1:4" x14ac:dyDescent="0.35">
      <c r="A27" t="s">
        <v>99</v>
      </c>
      <c r="B27" s="66">
        <v>0.33104125736738704</v>
      </c>
      <c r="C27" s="66">
        <v>0.34542815674891147</v>
      </c>
      <c r="D27" s="66">
        <v>0.30091185410334348</v>
      </c>
    </row>
    <row r="28" spans="1:4" x14ac:dyDescent="0.35">
      <c r="A28" t="s">
        <v>156</v>
      </c>
      <c r="B28" s="66">
        <v>8.5461689587426323E-2</v>
      </c>
      <c r="C28" s="66">
        <v>8.7082728592162553E-2</v>
      </c>
      <c r="D28" s="66">
        <v>8.2066869300911893E-2</v>
      </c>
    </row>
    <row r="41" spans="1:4" x14ac:dyDescent="0.35">
      <c r="B41" t="s">
        <v>152</v>
      </c>
      <c r="C41" t="s">
        <v>154</v>
      </c>
      <c r="D41" t="s">
        <v>153</v>
      </c>
    </row>
    <row r="42" spans="1:4" x14ac:dyDescent="0.35">
      <c r="A42" t="s">
        <v>98</v>
      </c>
      <c r="B42" s="66">
        <v>0.41059602649006621</v>
      </c>
      <c r="C42" s="66">
        <v>0.40356083086053413</v>
      </c>
      <c r="D42" s="67">
        <v>0.43103448275862066</v>
      </c>
    </row>
    <row r="43" spans="1:4" x14ac:dyDescent="0.35">
      <c r="A43" t="s">
        <v>99</v>
      </c>
      <c r="B43" s="66">
        <v>0.50993377483443714</v>
      </c>
      <c r="C43" s="66">
        <v>0.51780415430267057</v>
      </c>
      <c r="D43" s="67">
        <v>0.48706896551724138</v>
      </c>
    </row>
    <row r="44" spans="1:4" x14ac:dyDescent="0.35">
      <c r="A44" t="s">
        <v>156</v>
      </c>
      <c r="B44" s="66">
        <v>7.9470198675496692E-2</v>
      </c>
      <c r="C44" s="66">
        <v>7.8635014836795247E-2</v>
      </c>
      <c r="D44" s="67">
        <v>8.2000000000000003E-2</v>
      </c>
    </row>
  </sheetData>
  <sortState xmlns:xlrd2="http://schemas.microsoft.com/office/spreadsheetml/2017/richdata2" ref="Q47:Q56">
    <sortCondition ref="Q56"/>
  </sortState>
  <mergeCells count="1">
    <mergeCell ref="B1:D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9569-0DBA-47C1-AD1D-98D570BE9AD0}">
  <sheetPr filterMode="1"/>
  <dimension ref="A1:T69"/>
  <sheetViews>
    <sheetView workbookViewId="0">
      <selection activeCell="W13" sqref="W13"/>
    </sheetView>
  </sheetViews>
  <sheetFormatPr defaultRowHeight="14.5" x14ac:dyDescent="0.35"/>
  <cols>
    <col min="1" max="1" width="17.81640625" bestFit="1" customWidth="1"/>
    <col min="2" max="2" width="9.08984375" bestFit="1" customWidth="1"/>
    <col min="3" max="5" width="9.08984375" customWidth="1"/>
    <col min="6" max="6" width="11.1796875" customWidth="1"/>
    <col min="13" max="13" width="17.81640625" bestFit="1" customWidth="1"/>
  </cols>
  <sheetData>
    <row r="1" spans="1:20" x14ac:dyDescent="0.35">
      <c r="B1" t="s">
        <v>157</v>
      </c>
      <c r="C1" t="s">
        <v>158</v>
      </c>
      <c r="D1" t="s">
        <v>159</v>
      </c>
      <c r="E1" t="s">
        <v>160</v>
      </c>
      <c r="F1" t="s">
        <v>33</v>
      </c>
      <c r="G1" t="s">
        <v>34</v>
      </c>
      <c r="H1" t="s">
        <v>35</v>
      </c>
      <c r="N1" t="s">
        <v>157</v>
      </c>
      <c r="O1" t="s">
        <v>158</v>
      </c>
      <c r="P1" t="s">
        <v>159</v>
      </c>
      <c r="Q1" t="s">
        <v>160</v>
      </c>
      <c r="R1" t="s">
        <v>33</v>
      </c>
      <c r="S1" t="s">
        <v>34</v>
      </c>
      <c r="T1" t="s">
        <v>35</v>
      </c>
    </row>
    <row r="2" spans="1:20" hidden="1" x14ac:dyDescent="0.35">
      <c r="A2" t="s">
        <v>74</v>
      </c>
      <c r="B2" t="e">
        <f t="shared" ref="B2:B32" si="0">H2+G2+F2</f>
        <v>#REF!</v>
      </c>
      <c r="C2" s="19" t="e">
        <f t="shared" ref="C2:C32" si="1">F2/$B2</f>
        <v>#REF!</v>
      </c>
      <c r="D2" s="19" t="e">
        <f t="shared" ref="D2:D32" si="2">G2/$B2</f>
        <v>#REF!</v>
      </c>
      <c r="E2" s="19" t="e">
        <f t="shared" ref="E2:E32" si="3">H2/$B2</f>
        <v>#REF!</v>
      </c>
      <c r="F2" t="e">
        <f>COUNTIFS(Táblázat132[Point type],"UE",'Dataframe 1 - All Data'!#REF!,Munka1!$A$2)</f>
        <v>#REF!</v>
      </c>
      <c r="G2" t="e">
        <f>COUNTIFS(Táblázat132[Point type],"FE",'Dataframe 1 - All Data'!#REF!,Munka1!$A2)</f>
        <v>#REF!</v>
      </c>
      <c r="H2" t="e">
        <f>COUNTIFS(Táblázat132[Point type],"W",'Dataframe 1 - All Data'!#REF!,Munka1!$A2)</f>
        <v>#REF!</v>
      </c>
      <c r="M2" t="s">
        <v>29</v>
      </c>
      <c r="N2">
        <v>5</v>
      </c>
      <c r="O2" s="19">
        <v>1</v>
      </c>
      <c r="P2" s="19">
        <v>0</v>
      </c>
      <c r="Q2" s="19">
        <v>0</v>
      </c>
      <c r="R2">
        <v>5</v>
      </c>
      <c r="S2">
        <v>0</v>
      </c>
      <c r="T2">
        <v>0</v>
      </c>
    </row>
    <row r="3" spans="1:20" hidden="1" x14ac:dyDescent="0.35">
      <c r="A3" t="s">
        <v>30</v>
      </c>
      <c r="B3" t="e">
        <f t="shared" si="0"/>
        <v>#REF!</v>
      </c>
      <c r="C3" s="19" t="e">
        <f t="shared" si="1"/>
        <v>#REF!</v>
      </c>
      <c r="D3" s="19" t="e">
        <f t="shared" si="2"/>
        <v>#REF!</v>
      </c>
      <c r="E3" s="19" t="e">
        <f t="shared" si="3"/>
        <v>#REF!</v>
      </c>
      <c r="F3" t="e">
        <f>COUNTIFS(Táblázat132[Point type],"UE",'Dataframe 1 - All Data'!#REF!,Munka1!A3)</f>
        <v>#REF!</v>
      </c>
      <c r="G3" t="e">
        <f>COUNTIFS(Táblázat132[Point type],"FE",'Dataframe 1 - All Data'!#REF!,Munka1!$A3)</f>
        <v>#REF!</v>
      </c>
      <c r="H3" t="e">
        <f>COUNTIFS(Táblázat132[Point type],"W",'Dataframe 1 - All Data'!#REF!,Munka1!$A3)</f>
        <v>#REF!</v>
      </c>
      <c r="M3" t="s">
        <v>121</v>
      </c>
      <c r="N3">
        <v>13</v>
      </c>
      <c r="O3" s="19">
        <v>0.92307692307692313</v>
      </c>
      <c r="P3" s="19">
        <v>0</v>
      </c>
      <c r="Q3" s="19">
        <v>7.6923076923076927E-2</v>
      </c>
      <c r="R3">
        <v>12</v>
      </c>
      <c r="S3">
        <v>0</v>
      </c>
      <c r="T3">
        <v>1</v>
      </c>
    </row>
    <row r="4" spans="1:20" hidden="1" x14ac:dyDescent="0.35">
      <c r="A4" t="s">
        <v>78</v>
      </c>
      <c r="B4" t="e">
        <f t="shared" si="0"/>
        <v>#REF!</v>
      </c>
      <c r="C4" s="19" t="e">
        <f t="shared" si="1"/>
        <v>#REF!</v>
      </c>
      <c r="D4" s="19" t="e">
        <f t="shared" si="2"/>
        <v>#REF!</v>
      </c>
      <c r="E4" s="19" t="e">
        <f t="shared" si="3"/>
        <v>#REF!</v>
      </c>
      <c r="F4" t="e">
        <f>COUNTIFS(Táblázat132[Point type],"UE",'Dataframe 1 - All Data'!#REF!,Munka1!A4)</f>
        <v>#REF!</v>
      </c>
      <c r="G4" t="e">
        <f>COUNTIFS(Táblázat132[Point type],"FE",'Dataframe 1 - All Data'!#REF!,Munka1!$A4)</f>
        <v>#REF!</v>
      </c>
      <c r="H4" t="e">
        <f>COUNTIFS(Táblázat132[Point type],"W",'Dataframe 1 - All Data'!#REF!,Munka1!$A4)</f>
        <v>#REF!</v>
      </c>
      <c r="M4" t="s">
        <v>125</v>
      </c>
      <c r="N4">
        <v>12</v>
      </c>
      <c r="O4" s="19">
        <v>0.91666666666666663</v>
      </c>
      <c r="P4" s="19">
        <v>8.3333333333333329E-2</v>
      </c>
      <c r="Q4" s="19">
        <v>0</v>
      </c>
      <c r="R4">
        <v>11</v>
      </c>
      <c r="S4">
        <v>1</v>
      </c>
      <c r="T4">
        <v>0</v>
      </c>
    </row>
    <row r="5" spans="1:20" hidden="1" x14ac:dyDescent="0.35">
      <c r="A5" t="s">
        <v>122</v>
      </c>
      <c r="B5" t="e">
        <f t="shared" si="0"/>
        <v>#REF!</v>
      </c>
      <c r="C5" s="19" t="e">
        <f t="shared" si="1"/>
        <v>#REF!</v>
      </c>
      <c r="D5" s="19" t="e">
        <f t="shared" si="2"/>
        <v>#REF!</v>
      </c>
      <c r="E5" s="19" t="e">
        <f t="shared" si="3"/>
        <v>#REF!</v>
      </c>
      <c r="F5" t="e">
        <f>COUNTIFS(Táblázat132[Point type],"UE",'Dataframe 1 - All Data'!#REF!,Munka1!A5)</f>
        <v>#REF!</v>
      </c>
      <c r="G5" t="e">
        <f>COUNTIFS(Táblázat132[Point type],"FE",'Dataframe 1 - All Data'!#REF!,Munka1!$A5)</f>
        <v>#REF!</v>
      </c>
      <c r="H5" t="e">
        <f>COUNTIFS(Táblázat132[Point type],"W",'Dataframe 1 - All Data'!#REF!,Munka1!$A5)</f>
        <v>#REF!</v>
      </c>
      <c r="M5" t="s">
        <v>75</v>
      </c>
      <c r="N5">
        <v>10</v>
      </c>
      <c r="O5" s="19">
        <v>0.9</v>
      </c>
      <c r="P5" s="19">
        <v>0</v>
      </c>
      <c r="Q5" s="19">
        <v>0.1</v>
      </c>
      <c r="R5">
        <v>9</v>
      </c>
      <c r="S5">
        <v>0</v>
      </c>
      <c r="T5">
        <v>1</v>
      </c>
    </row>
    <row r="6" spans="1:20" x14ac:dyDescent="0.35">
      <c r="A6" t="s">
        <v>80</v>
      </c>
      <c r="B6" t="e">
        <f t="shared" si="0"/>
        <v>#REF!</v>
      </c>
      <c r="C6" s="19" t="e">
        <f t="shared" si="1"/>
        <v>#REF!</v>
      </c>
      <c r="D6" s="19" t="e">
        <f t="shared" si="2"/>
        <v>#REF!</v>
      </c>
      <c r="E6" s="19" t="e">
        <f t="shared" si="3"/>
        <v>#REF!</v>
      </c>
      <c r="F6" t="e">
        <f>COUNTIFS(Táblázat132[Point type],"UE",'Dataframe 1 - All Data'!#REF!,Munka1!A6)</f>
        <v>#REF!</v>
      </c>
      <c r="G6" t="e">
        <f>COUNTIFS(Táblázat132[Point type],"FE",'Dataframe 1 - All Data'!#REF!,Munka1!$A6)</f>
        <v>#REF!</v>
      </c>
      <c r="H6" t="e">
        <f>COUNTIFS(Táblázat132[Point type],"W",'Dataframe 1 - All Data'!#REF!,Munka1!$A6)</f>
        <v>#REF!</v>
      </c>
      <c r="M6" t="s">
        <v>82</v>
      </c>
      <c r="N6">
        <v>95</v>
      </c>
      <c r="O6" s="19">
        <v>0.29473684210526313</v>
      </c>
      <c r="P6" s="19">
        <v>0.21052631578947367</v>
      </c>
      <c r="Q6" s="19">
        <v>0.49473684210526314</v>
      </c>
      <c r="R6">
        <v>28</v>
      </c>
      <c r="S6">
        <v>20</v>
      </c>
      <c r="T6">
        <v>47</v>
      </c>
    </row>
    <row r="7" spans="1:20" x14ac:dyDescent="0.35">
      <c r="A7" t="s">
        <v>85</v>
      </c>
      <c r="B7" t="e">
        <f t="shared" si="0"/>
        <v>#REF!</v>
      </c>
      <c r="C7" s="19" t="e">
        <f t="shared" si="1"/>
        <v>#REF!</v>
      </c>
      <c r="D7" s="19" t="e">
        <f t="shared" si="2"/>
        <v>#REF!</v>
      </c>
      <c r="E7" s="19" t="e">
        <f t="shared" si="3"/>
        <v>#REF!</v>
      </c>
      <c r="F7" t="e">
        <f>COUNTIFS(Táblázat132[Point type],"UE",'Dataframe 1 - All Data'!#REF!,Munka1!A7)</f>
        <v>#REF!</v>
      </c>
      <c r="G7" t="e">
        <f>COUNTIFS(Táblázat132[Point type],"FE",'Dataframe 1 - All Data'!#REF!,Munka1!$A7)</f>
        <v>#REF!</v>
      </c>
      <c r="H7" t="e">
        <f>COUNTIFS(Táblázat132[Point type],"W",'Dataframe 1 - All Data'!#REF!,Munka1!$A7)</f>
        <v>#REF!</v>
      </c>
      <c r="M7" t="s">
        <v>90</v>
      </c>
      <c r="N7">
        <v>49</v>
      </c>
      <c r="O7" s="19">
        <v>0.46938775510204084</v>
      </c>
      <c r="P7" s="19">
        <v>0.18367346938775511</v>
      </c>
      <c r="Q7" s="19">
        <v>0.34693877551020408</v>
      </c>
      <c r="R7">
        <v>23</v>
      </c>
      <c r="S7">
        <v>9</v>
      </c>
      <c r="T7">
        <v>17</v>
      </c>
    </row>
    <row r="8" spans="1:20" hidden="1" x14ac:dyDescent="0.35">
      <c r="A8" t="s">
        <v>84</v>
      </c>
      <c r="B8" t="e">
        <f t="shared" si="0"/>
        <v>#REF!</v>
      </c>
      <c r="C8" s="19" t="e">
        <f t="shared" si="1"/>
        <v>#REF!</v>
      </c>
      <c r="D8" s="19" t="e">
        <f t="shared" si="2"/>
        <v>#REF!</v>
      </c>
      <c r="E8" s="19" t="e">
        <f t="shared" si="3"/>
        <v>#REF!</v>
      </c>
      <c r="F8" t="e">
        <f>COUNTIFS(Táblázat132[Point type],"UE",'Dataframe 1 - All Data'!#REF!,Munka1!A8)</f>
        <v>#REF!</v>
      </c>
      <c r="G8" t="e">
        <f>COUNTIFS(Táblázat132[Point type],"FE",'Dataframe 1 - All Data'!#REF!,Munka1!$A8)</f>
        <v>#REF!</v>
      </c>
      <c r="H8" t="e">
        <f>COUNTIFS(Táblázat132[Point type],"W",'Dataframe 1 - All Data'!#REF!,Munka1!$A8)</f>
        <v>#REF!</v>
      </c>
      <c r="M8" t="s">
        <v>89</v>
      </c>
      <c r="N8">
        <v>11</v>
      </c>
      <c r="O8" s="19">
        <v>0.72727272727272729</v>
      </c>
      <c r="P8" s="19">
        <v>9.0909090909090912E-2</v>
      </c>
      <c r="Q8" s="19">
        <v>0.18181818181818182</v>
      </c>
      <c r="R8">
        <v>8</v>
      </c>
      <c r="S8">
        <v>1</v>
      </c>
      <c r="T8">
        <v>2</v>
      </c>
    </row>
    <row r="9" spans="1:20" x14ac:dyDescent="0.35">
      <c r="A9" t="s">
        <v>82</v>
      </c>
      <c r="B9" t="e">
        <f t="shared" si="0"/>
        <v>#REF!</v>
      </c>
      <c r="C9" s="19" t="e">
        <f t="shared" si="1"/>
        <v>#REF!</v>
      </c>
      <c r="D9" s="19" t="e">
        <f t="shared" si="2"/>
        <v>#REF!</v>
      </c>
      <c r="E9" s="19" t="e">
        <f t="shared" si="3"/>
        <v>#REF!</v>
      </c>
      <c r="F9" t="e">
        <f>COUNTIFS(Táblázat132[Point type],"UE",'Dataframe 1 - All Data'!#REF!,Munka1!A9)</f>
        <v>#REF!</v>
      </c>
      <c r="G9" t="e">
        <f>COUNTIFS(Táblázat132[Point type],"FE",'Dataframe 1 - All Data'!#REF!,Munka1!$A9)</f>
        <v>#REF!</v>
      </c>
      <c r="H9" t="e">
        <f>COUNTIFS(Táblázat132[Point type],"W",'Dataframe 1 - All Data'!#REF!,Munka1!$A9)</f>
        <v>#REF!</v>
      </c>
      <c r="M9" t="s">
        <v>31</v>
      </c>
      <c r="N9">
        <v>26</v>
      </c>
      <c r="O9" s="19">
        <v>0.53846153846153844</v>
      </c>
      <c r="P9" s="19">
        <v>0.11538461538461539</v>
      </c>
      <c r="Q9" s="19">
        <v>0.34615384615384615</v>
      </c>
      <c r="R9">
        <v>14</v>
      </c>
      <c r="S9">
        <v>3</v>
      </c>
      <c r="T9">
        <v>9</v>
      </c>
    </row>
    <row r="10" spans="1:20" hidden="1" x14ac:dyDescent="0.35">
      <c r="A10" t="s">
        <v>125</v>
      </c>
      <c r="B10" t="e">
        <f t="shared" si="0"/>
        <v>#REF!</v>
      </c>
      <c r="C10" s="19" t="e">
        <f t="shared" si="1"/>
        <v>#REF!</v>
      </c>
      <c r="D10" s="19" t="e">
        <f t="shared" si="2"/>
        <v>#REF!</v>
      </c>
      <c r="E10" s="19" t="e">
        <f t="shared" si="3"/>
        <v>#REF!</v>
      </c>
      <c r="F10" t="e">
        <f>COUNTIFS(Táblázat132[Point type],"UE",'Dataframe 1 - All Data'!#REF!,Munka1!A10)</f>
        <v>#REF!</v>
      </c>
      <c r="G10" t="e">
        <f>COUNTIFS(Táblázat132[Point type],"FE",'Dataframe 1 - All Data'!#REF!,Munka1!$A10)</f>
        <v>#REF!</v>
      </c>
      <c r="H10" t="e">
        <f>COUNTIFS(Táblázat132[Point type],"W",'Dataframe 1 - All Data'!#REF!,Munka1!$A10)</f>
        <v>#REF!</v>
      </c>
      <c r="M10" t="s">
        <v>88</v>
      </c>
      <c r="N10">
        <v>11</v>
      </c>
      <c r="O10" s="19">
        <v>0.63636363636363635</v>
      </c>
      <c r="P10" s="19">
        <v>0.18181818181818182</v>
      </c>
      <c r="Q10" s="19">
        <v>0.18181818181818182</v>
      </c>
      <c r="R10">
        <v>7</v>
      </c>
      <c r="S10">
        <v>2</v>
      </c>
      <c r="T10">
        <v>2</v>
      </c>
    </row>
    <row r="11" spans="1:20" x14ac:dyDescent="0.35">
      <c r="A11" t="s">
        <v>128</v>
      </c>
      <c r="B11" t="e">
        <f t="shared" si="0"/>
        <v>#REF!</v>
      </c>
      <c r="C11" s="19" t="e">
        <f t="shared" si="1"/>
        <v>#REF!</v>
      </c>
      <c r="D11" s="19" t="e">
        <f t="shared" si="2"/>
        <v>#REF!</v>
      </c>
      <c r="E11" s="19" t="e">
        <f t="shared" si="3"/>
        <v>#REF!</v>
      </c>
      <c r="F11" t="e">
        <f>COUNTIFS(Táblázat132[Point type],"UE",'Dataframe 1 - All Data'!#REF!,Munka1!A11)</f>
        <v>#REF!</v>
      </c>
      <c r="G11" t="e">
        <f>COUNTIFS(Táblázat132[Point type],"FE",'Dataframe 1 - All Data'!#REF!,Munka1!$A11)</f>
        <v>#REF!</v>
      </c>
      <c r="H11" t="e">
        <f>COUNTIFS(Táblázat132[Point type],"W",'Dataframe 1 - All Data'!#REF!,Munka1!$A11)</f>
        <v>#REF!</v>
      </c>
      <c r="M11" t="s">
        <v>70</v>
      </c>
      <c r="N11">
        <v>213</v>
      </c>
      <c r="O11" s="19">
        <v>0.4460093896713615</v>
      </c>
      <c r="P11" s="19">
        <v>0.215962441314554</v>
      </c>
      <c r="Q11" s="19">
        <v>0.3380281690140845</v>
      </c>
      <c r="R11">
        <v>95</v>
      </c>
      <c r="S11">
        <v>46</v>
      </c>
      <c r="T11">
        <v>72</v>
      </c>
    </row>
    <row r="12" spans="1:20" x14ac:dyDescent="0.35">
      <c r="A12" t="s">
        <v>121</v>
      </c>
      <c r="B12" t="e">
        <f t="shared" si="0"/>
        <v>#REF!</v>
      </c>
      <c r="C12" s="19" t="e">
        <f t="shared" si="1"/>
        <v>#REF!</v>
      </c>
      <c r="D12" s="19" t="e">
        <f t="shared" si="2"/>
        <v>#REF!</v>
      </c>
      <c r="E12" s="19" t="e">
        <f t="shared" si="3"/>
        <v>#REF!</v>
      </c>
      <c r="F12" t="e">
        <f>COUNTIFS(Táblázat132[Point type],"UE",'Dataframe 1 - All Data'!#REF!,Munka1!A12)</f>
        <v>#REF!</v>
      </c>
      <c r="G12" t="e">
        <f>COUNTIFS(Táblázat132[Point type],"FE",'Dataframe 1 - All Data'!#REF!,Munka1!$A12)</f>
        <v>#REF!</v>
      </c>
      <c r="H12" t="e">
        <f>COUNTIFS(Táblázat132[Point type],"W",'Dataframe 1 - All Data'!#REF!,Munka1!$A12)</f>
        <v>#REF!</v>
      </c>
      <c r="M12" t="s">
        <v>73</v>
      </c>
      <c r="N12">
        <v>90</v>
      </c>
      <c r="O12" s="19">
        <v>0.53333333333333333</v>
      </c>
      <c r="P12" s="19">
        <v>0.13333333333333333</v>
      </c>
      <c r="Q12" s="19">
        <v>0.33333333333333331</v>
      </c>
      <c r="R12">
        <v>48</v>
      </c>
      <c r="S12">
        <v>12</v>
      </c>
      <c r="T12">
        <v>30</v>
      </c>
    </row>
    <row r="13" spans="1:20" x14ac:dyDescent="0.35">
      <c r="A13" t="s">
        <v>28</v>
      </c>
      <c r="B13" t="e">
        <f t="shared" si="0"/>
        <v>#REF!</v>
      </c>
      <c r="C13" s="19" t="e">
        <f t="shared" si="1"/>
        <v>#REF!</v>
      </c>
      <c r="D13" s="19" t="e">
        <f t="shared" si="2"/>
        <v>#REF!</v>
      </c>
      <c r="E13" s="19" t="e">
        <f t="shared" si="3"/>
        <v>#REF!</v>
      </c>
      <c r="F13" t="e">
        <f>COUNTIFS(Táblázat132[Point type],"UE",'Dataframe 1 - All Data'!#REF!,Munka1!A13)</f>
        <v>#REF!</v>
      </c>
      <c r="G13" t="e">
        <f>COUNTIFS(Táblázat132[Point type],"FE",'Dataframe 1 - All Data'!#REF!,Munka1!$A13)</f>
        <v>#REF!</v>
      </c>
      <c r="H13" t="e">
        <f>COUNTIFS(Táblázat132[Point type],"W",'Dataframe 1 - All Data'!#REF!,Munka1!$A13)</f>
        <v>#REF!</v>
      </c>
      <c r="M13" t="s">
        <v>81</v>
      </c>
      <c r="N13">
        <v>78</v>
      </c>
      <c r="O13" s="19">
        <v>0.48717948717948717</v>
      </c>
      <c r="P13" s="19">
        <v>0.20512820512820512</v>
      </c>
      <c r="Q13" s="19">
        <v>0.30769230769230771</v>
      </c>
      <c r="R13">
        <v>38</v>
      </c>
      <c r="S13">
        <v>16</v>
      </c>
      <c r="T13">
        <v>24</v>
      </c>
    </row>
    <row r="14" spans="1:20" x14ac:dyDescent="0.35">
      <c r="A14" t="s">
        <v>127</v>
      </c>
      <c r="B14" t="e">
        <f t="shared" si="0"/>
        <v>#REF!</v>
      </c>
      <c r="C14" s="19" t="e">
        <f t="shared" si="1"/>
        <v>#REF!</v>
      </c>
      <c r="D14" s="19" t="e">
        <f t="shared" si="2"/>
        <v>#REF!</v>
      </c>
      <c r="E14" s="19" t="e">
        <f t="shared" si="3"/>
        <v>#REF!</v>
      </c>
      <c r="F14" t="e">
        <f>COUNTIFS(Táblázat132[Point type],"UE",'Dataframe 1 - All Data'!#REF!,Munka1!A14)</f>
        <v>#REF!</v>
      </c>
      <c r="G14" t="e">
        <f>COUNTIFS(Táblázat132[Point type],"FE",'Dataframe 1 - All Data'!#REF!,Munka1!$A14)</f>
        <v>#REF!</v>
      </c>
      <c r="H14" t="e">
        <f>COUNTIFS(Táblázat132[Point type],"W",'Dataframe 1 - All Data'!#REF!,Munka1!$A14)</f>
        <v>#REF!</v>
      </c>
      <c r="M14" t="s">
        <v>77</v>
      </c>
      <c r="N14">
        <v>90</v>
      </c>
      <c r="O14" s="19">
        <v>0.43333333333333335</v>
      </c>
      <c r="P14" s="19">
        <v>0.26666666666666666</v>
      </c>
      <c r="Q14" s="19">
        <v>0.3</v>
      </c>
      <c r="R14">
        <v>39</v>
      </c>
      <c r="S14">
        <v>24</v>
      </c>
      <c r="T14">
        <v>27</v>
      </c>
    </row>
    <row r="15" spans="1:20" x14ac:dyDescent="0.35">
      <c r="A15" t="s">
        <v>89</v>
      </c>
      <c r="B15" t="e">
        <f t="shared" si="0"/>
        <v>#REF!</v>
      </c>
      <c r="C15" s="19" t="e">
        <f t="shared" si="1"/>
        <v>#REF!</v>
      </c>
      <c r="D15" s="19" t="e">
        <f t="shared" si="2"/>
        <v>#REF!</v>
      </c>
      <c r="E15" s="19" t="e">
        <f t="shared" si="3"/>
        <v>#REF!</v>
      </c>
      <c r="F15" t="e">
        <f>COUNTIFS(Táblázat132[Point type],"UE",'Dataframe 1 - All Data'!#REF!,Munka1!A15)</f>
        <v>#REF!</v>
      </c>
      <c r="G15" t="e">
        <f>COUNTIFS(Táblázat132[Point type],"FE",'Dataframe 1 - All Data'!#REF!,Munka1!$A15)</f>
        <v>#REF!</v>
      </c>
      <c r="H15" t="e">
        <f>COUNTIFS(Táblázat132[Point type],"W",'Dataframe 1 - All Data'!#REF!,Munka1!$A15)</f>
        <v>#REF!</v>
      </c>
      <c r="M15" t="s">
        <v>87</v>
      </c>
      <c r="N15">
        <v>24</v>
      </c>
      <c r="O15" s="19">
        <v>0.45833333333333331</v>
      </c>
      <c r="P15" s="19">
        <v>0.25</v>
      </c>
      <c r="Q15" s="19">
        <v>0.29166666666666669</v>
      </c>
      <c r="R15">
        <v>11</v>
      </c>
      <c r="S15">
        <v>6</v>
      </c>
      <c r="T15">
        <v>7</v>
      </c>
    </row>
    <row r="16" spans="1:20" x14ac:dyDescent="0.35">
      <c r="A16" t="s">
        <v>87</v>
      </c>
      <c r="B16" t="e">
        <f t="shared" si="0"/>
        <v>#REF!</v>
      </c>
      <c r="C16" s="19" t="e">
        <f t="shared" si="1"/>
        <v>#REF!</v>
      </c>
      <c r="D16" s="19" t="e">
        <f t="shared" si="2"/>
        <v>#REF!</v>
      </c>
      <c r="E16" s="19" t="e">
        <f t="shared" si="3"/>
        <v>#REF!</v>
      </c>
      <c r="F16" t="e">
        <f>COUNTIFS(Táblázat132[Point type],"UE",'Dataframe 1 - All Data'!#REF!,Munka1!A16)</f>
        <v>#REF!</v>
      </c>
      <c r="G16" t="e">
        <f>COUNTIFS(Táblázat132[Point type],"FE",'Dataframe 1 - All Data'!#REF!,Munka1!$A16)</f>
        <v>#REF!</v>
      </c>
      <c r="H16" t="e">
        <f>COUNTIFS(Táblázat132[Point type],"W",'Dataframe 1 - All Data'!#REF!,Munka1!$A16)</f>
        <v>#REF!</v>
      </c>
      <c r="M16" t="s">
        <v>74</v>
      </c>
      <c r="N16">
        <v>28</v>
      </c>
      <c r="O16" s="19">
        <v>0.5357142857142857</v>
      </c>
      <c r="P16" s="19">
        <v>0.17857142857142858</v>
      </c>
      <c r="Q16" s="19">
        <v>0.2857142857142857</v>
      </c>
      <c r="R16">
        <v>15</v>
      </c>
      <c r="S16">
        <v>5</v>
      </c>
      <c r="T16">
        <v>8</v>
      </c>
    </row>
    <row r="17" spans="1:20" x14ac:dyDescent="0.35">
      <c r="A17" t="s">
        <v>126</v>
      </c>
      <c r="B17" t="e">
        <f t="shared" si="0"/>
        <v>#REF!</v>
      </c>
      <c r="C17" s="19" t="e">
        <f t="shared" si="1"/>
        <v>#REF!</v>
      </c>
      <c r="D17" s="19" t="e">
        <f t="shared" si="2"/>
        <v>#REF!</v>
      </c>
      <c r="E17" s="19" t="e">
        <f t="shared" si="3"/>
        <v>#REF!</v>
      </c>
      <c r="F17" t="e">
        <f>COUNTIFS(Táblázat132[Point type],"UE",'Dataframe 1 - All Data'!#REF!,Munka1!A17)</f>
        <v>#REF!</v>
      </c>
      <c r="G17" t="e">
        <f>COUNTIFS(Táblázat132[Point type],"FE",'Dataframe 1 - All Data'!#REF!,Munka1!$A17)</f>
        <v>#REF!</v>
      </c>
      <c r="H17" t="e">
        <f>COUNTIFS(Táblázat132[Point type],"W",'Dataframe 1 - All Data'!#REF!,Munka1!$A17)</f>
        <v>#REF!</v>
      </c>
      <c r="M17" t="s">
        <v>28</v>
      </c>
      <c r="N17">
        <v>172</v>
      </c>
      <c r="O17" s="19">
        <v>0.34302325581395349</v>
      </c>
      <c r="P17" s="19">
        <v>0.37209302325581395</v>
      </c>
      <c r="Q17" s="19">
        <v>0.28488372093023256</v>
      </c>
      <c r="R17">
        <v>59</v>
      </c>
      <c r="S17">
        <v>64</v>
      </c>
      <c r="T17">
        <v>49</v>
      </c>
    </row>
    <row r="18" spans="1:20" x14ac:dyDescent="0.35">
      <c r="A18" t="s">
        <v>75</v>
      </c>
      <c r="B18" t="e">
        <f t="shared" si="0"/>
        <v>#REF!</v>
      </c>
      <c r="C18" s="19" t="e">
        <f t="shared" si="1"/>
        <v>#REF!</v>
      </c>
      <c r="D18" s="19" t="e">
        <f t="shared" si="2"/>
        <v>#REF!</v>
      </c>
      <c r="E18" s="19" t="e">
        <f t="shared" si="3"/>
        <v>#REF!</v>
      </c>
      <c r="F18" t="e">
        <f>COUNTIFS(Táblázat132[Point type],"UE",'Dataframe 1 - All Data'!#REF!,Munka1!A18)</f>
        <v>#REF!</v>
      </c>
      <c r="G18" t="e">
        <f>COUNTIFS(Táblázat132[Point type],"FE",'Dataframe 1 - All Data'!#REF!,Munka1!$A18)</f>
        <v>#REF!</v>
      </c>
      <c r="H18" t="e">
        <f>COUNTIFS(Táblázat132[Point type],"W",'Dataframe 1 - All Data'!#REF!,Munka1!$A18)</f>
        <v>#REF!</v>
      </c>
      <c r="M18" t="s">
        <v>122</v>
      </c>
      <c r="N18">
        <v>158</v>
      </c>
      <c r="O18" s="19">
        <v>0.39873417721518989</v>
      </c>
      <c r="P18" s="19">
        <v>0.34177215189873417</v>
      </c>
      <c r="Q18" s="19">
        <v>0.25949367088607594</v>
      </c>
      <c r="R18">
        <v>63</v>
      </c>
      <c r="S18">
        <v>54</v>
      </c>
      <c r="T18">
        <v>41</v>
      </c>
    </row>
    <row r="19" spans="1:20" x14ac:dyDescent="0.35">
      <c r="A19" t="s">
        <v>77</v>
      </c>
      <c r="B19" t="e">
        <f t="shared" si="0"/>
        <v>#REF!</v>
      </c>
      <c r="C19" s="19" t="e">
        <f t="shared" si="1"/>
        <v>#REF!</v>
      </c>
      <c r="D19" s="19" t="e">
        <f t="shared" si="2"/>
        <v>#REF!</v>
      </c>
      <c r="E19" s="19" t="e">
        <f t="shared" si="3"/>
        <v>#REF!</v>
      </c>
      <c r="F19" t="e">
        <f>COUNTIFS(Táblázat132[Point type],"UE",'Dataframe 1 - All Data'!#REF!,Munka1!A19)</f>
        <v>#REF!</v>
      </c>
      <c r="G19" t="e">
        <f>COUNTIFS(Táblázat132[Point type],"FE",'Dataframe 1 - All Data'!#REF!,Munka1!$A19)</f>
        <v>#REF!</v>
      </c>
      <c r="H19" t="e">
        <f>COUNTIFS(Táblázat132[Point type],"W",'Dataframe 1 - All Data'!#REF!,Munka1!$A19)</f>
        <v>#REF!</v>
      </c>
      <c r="M19" t="s">
        <v>85</v>
      </c>
      <c r="N19">
        <v>58</v>
      </c>
      <c r="O19" s="19">
        <v>0.53448275862068961</v>
      </c>
      <c r="P19" s="19">
        <v>0.20689655172413793</v>
      </c>
      <c r="Q19" s="19">
        <v>0.25862068965517243</v>
      </c>
      <c r="R19">
        <v>31</v>
      </c>
      <c r="S19">
        <v>12</v>
      </c>
      <c r="T19">
        <v>15</v>
      </c>
    </row>
    <row r="20" spans="1:20" hidden="1" x14ac:dyDescent="0.35">
      <c r="A20" t="s">
        <v>117</v>
      </c>
      <c r="B20" t="e">
        <f t="shared" si="0"/>
        <v>#REF!</v>
      </c>
      <c r="C20" s="19" t="e">
        <f t="shared" si="1"/>
        <v>#REF!</v>
      </c>
      <c r="D20" s="19" t="e">
        <f t="shared" si="2"/>
        <v>#REF!</v>
      </c>
      <c r="E20" s="19" t="e">
        <f t="shared" si="3"/>
        <v>#REF!</v>
      </c>
      <c r="F20" t="e">
        <f>COUNTIFS(Táblázat132[Point type],"UE",'Dataframe 1 - All Data'!#REF!,Munka1!A20)</f>
        <v>#REF!</v>
      </c>
      <c r="G20" t="e">
        <f>COUNTIFS(Táblázat132[Point type],"FE",'Dataframe 1 - All Data'!#REF!,Munka1!$A20)</f>
        <v>#REF!</v>
      </c>
      <c r="H20" t="e">
        <f>COUNTIFS(Táblázat132[Point type],"W",'Dataframe 1 - All Data'!#REF!,Munka1!$A20)</f>
        <v>#REF!</v>
      </c>
      <c r="M20" t="s">
        <v>115</v>
      </c>
      <c r="N20">
        <v>16</v>
      </c>
      <c r="O20" s="19">
        <v>0.5</v>
      </c>
      <c r="P20" s="19">
        <v>0.3125</v>
      </c>
      <c r="Q20" s="19">
        <v>0.1875</v>
      </c>
      <c r="R20">
        <v>8</v>
      </c>
      <c r="S20">
        <v>5</v>
      </c>
      <c r="T20">
        <v>3</v>
      </c>
    </row>
    <row r="21" spans="1:20" x14ac:dyDescent="0.35">
      <c r="A21" t="s">
        <v>31</v>
      </c>
      <c r="B21" t="e">
        <f t="shared" si="0"/>
        <v>#REF!</v>
      </c>
      <c r="C21" s="19" t="e">
        <f t="shared" si="1"/>
        <v>#REF!</v>
      </c>
      <c r="D21" s="19" t="e">
        <f t="shared" si="2"/>
        <v>#REF!</v>
      </c>
      <c r="E21" s="19" t="e">
        <f t="shared" si="3"/>
        <v>#REF!</v>
      </c>
      <c r="F21" t="e">
        <f>COUNTIFS(Táblázat132[Point type],"UE",'Dataframe 1 - All Data'!#REF!,Munka1!A21)</f>
        <v>#REF!</v>
      </c>
      <c r="G21" t="e">
        <f>COUNTIFS(Táblázat132[Point type],"FE",'Dataframe 1 - All Data'!#REF!,Munka1!$A21)</f>
        <v>#REF!</v>
      </c>
      <c r="H21" t="e">
        <f>COUNTIFS(Táblázat132[Point type],"W",'Dataframe 1 - All Data'!#REF!,Munka1!$A21)</f>
        <v>#REF!</v>
      </c>
      <c r="M21" t="s">
        <v>117</v>
      </c>
      <c r="N21">
        <v>46</v>
      </c>
      <c r="O21" s="19">
        <v>0.52173913043478259</v>
      </c>
      <c r="P21" s="19">
        <v>0.2391304347826087</v>
      </c>
      <c r="Q21" s="19">
        <v>0.2391304347826087</v>
      </c>
      <c r="R21">
        <v>24</v>
      </c>
      <c r="S21">
        <v>11</v>
      </c>
      <c r="T21">
        <v>11</v>
      </c>
    </row>
    <row r="22" spans="1:20" x14ac:dyDescent="0.35">
      <c r="A22" t="s">
        <v>116</v>
      </c>
      <c r="B22" t="e">
        <f t="shared" si="0"/>
        <v>#REF!</v>
      </c>
      <c r="C22" s="19" t="e">
        <f t="shared" si="1"/>
        <v>#REF!</v>
      </c>
      <c r="D22" s="19" t="e">
        <f t="shared" si="2"/>
        <v>#REF!</v>
      </c>
      <c r="E22" s="19" t="e">
        <f t="shared" si="3"/>
        <v>#REF!</v>
      </c>
      <c r="F22" t="e">
        <f>COUNTIFS(Táblázat132[Point type],"UE",'Dataframe 1 - All Data'!#REF!,Munka1!A22)</f>
        <v>#REF!</v>
      </c>
      <c r="G22" t="e">
        <f>COUNTIFS(Táblázat132[Point type],"FE",'Dataframe 1 - All Data'!#REF!,Munka1!$A22)</f>
        <v>#REF!</v>
      </c>
      <c r="H22" t="e">
        <f>COUNTIFS(Táblázat132[Point type],"W",'Dataframe 1 - All Data'!#REF!,Munka1!$A22)</f>
        <v>#REF!</v>
      </c>
      <c r="M22" t="s">
        <v>30</v>
      </c>
      <c r="N22">
        <v>148</v>
      </c>
      <c r="O22" s="19">
        <v>0.36486486486486486</v>
      </c>
      <c r="P22" s="19">
        <v>0.40540540540540543</v>
      </c>
      <c r="Q22" s="19">
        <v>0.22972972972972974</v>
      </c>
      <c r="R22">
        <v>54</v>
      </c>
      <c r="S22">
        <v>60</v>
      </c>
      <c r="T22">
        <v>34</v>
      </c>
    </row>
    <row r="23" spans="1:20" x14ac:dyDescent="0.35">
      <c r="A23" t="s">
        <v>70</v>
      </c>
      <c r="B23" t="e">
        <f t="shared" si="0"/>
        <v>#REF!</v>
      </c>
      <c r="C23" s="19" t="e">
        <f t="shared" si="1"/>
        <v>#REF!</v>
      </c>
      <c r="D23" s="19" t="e">
        <f t="shared" si="2"/>
        <v>#REF!</v>
      </c>
      <c r="E23" s="19" t="e">
        <f t="shared" si="3"/>
        <v>#REF!</v>
      </c>
      <c r="F23" t="e">
        <f>COUNTIFS(Táblázat132[Point type],"UE",'Dataframe 1 - All Data'!#REF!,Munka1!A23)</f>
        <v>#REF!</v>
      </c>
      <c r="G23" t="e">
        <f>COUNTIFS(Táblázat132[Point type],"FE",'Dataframe 1 - All Data'!#REF!,Munka1!$A23)</f>
        <v>#REF!</v>
      </c>
      <c r="H23" t="e">
        <f>COUNTIFS(Táblázat132[Point type],"W",'Dataframe 1 - All Data'!#REF!,Munka1!$A23)</f>
        <v>#REF!</v>
      </c>
      <c r="M23" t="s">
        <v>80</v>
      </c>
      <c r="N23">
        <v>156</v>
      </c>
      <c r="O23" s="19">
        <v>0.46794871794871795</v>
      </c>
      <c r="P23" s="19">
        <v>0.30769230769230771</v>
      </c>
      <c r="Q23" s="19">
        <v>0.22435897435897437</v>
      </c>
      <c r="R23">
        <v>73</v>
      </c>
      <c r="S23">
        <v>48</v>
      </c>
      <c r="T23">
        <v>35</v>
      </c>
    </row>
    <row r="24" spans="1:20" x14ac:dyDescent="0.35">
      <c r="A24" t="s">
        <v>81</v>
      </c>
      <c r="B24" t="e">
        <f t="shared" si="0"/>
        <v>#REF!</v>
      </c>
      <c r="C24" s="19" t="e">
        <f t="shared" si="1"/>
        <v>#REF!</v>
      </c>
      <c r="D24" s="19" t="e">
        <f t="shared" si="2"/>
        <v>#REF!</v>
      </c>
      <c r="E24" s="19" t="e">
        <f t="shared" si="3"/>
        <v>#REF!</v>
      </c>
      <c r="F24" t="e">
        <f>COUNTIFS(Táblázat132[Point type],"UE",'Dataframe 1 - All Data'!#REF!,Munka1!A24)</f>
        <v>#REF!</v>
      </c>
      <c r="G24" t="e">
        <f>COUNTIFS(Táblázat132[Point type],"FE",'Dataframe 1 - All Data'!#REF!,Munka1!$A24)</f>
        <v>#REF!</v>
      </c>
      <c r="H24" t="e">
        <f>COUNTIFS(Táblázat132[Point type],"W",'Dataframe 1 - All Data'!#REF!,Munka1!$A24)</f>
        <v>#REF!</v>
      </c>
      <c r="M24" t="s">
        <v>126</v>
      </c>
      <c r="N24">
        <v>37</v>
      </c>
      <c r="O24" s="19">
        <v>0.43243243243243246</v>
      </c>
      <c r="P24" s="19">
        <v>0.35135135135135137</v>
      </c>
      <c r="Q24" s="19">
        <v>0.21621621621621623</v>
      </c>
      <c r="R24">
        <v>16</v>
      </c>
      <c r="S24">
        <v>13</v>
      </c>
      <c r="T24">
        <v>8</v>
      </c>
    </row>
    <row r="25" spans="1:20" x14ac:dyDescent="0.35">
      <c r="A25" t="s">
        <v>86</v>
      </c>
      <c r="B25" t="e">
        <f t="shared" si="0"/>
        <v>#REF!</v>
      </c>
      <c r="C25" s="19" t="e">
        <f t="shared" si="1"/>
        <v>#REF!</v>
      </c>
      <c r="D25" s="19" t="e">
        <f t="shared" si="2"/>
        <v>#REF!</v>
      </c>
      <c r="E25" s="19" t="e">
        <f t="shared" si="3"/>
        <v>#REF!</v>
      </c>
      <c r="F25" t="e">
        <f>COUNTIFS(Táblázat132[Point type],"UE",'Dataframe 1 - All Data'!#REF!,Munka1!A25)</f>
        <v>#REF!</v>
      </c>
      <c r="G25" t="e">
        <f>COUNTIFS(Táblázat132[Point type],"FE",'Dataframe 1 - All Data'!#REF!,Munka1!$A25)</f>
        <v>#REF!</v>
      </c>
      <c r="H25" t="e">
        <f>COUNTIFS(Táblázat132[Point type],"W",'Dataframe 1 - All Data'!#REF!,Munka1!$A25)</f>
        <v>#REF!</v>
      </c>
      <c r="M25" t="s">
        <v>120</v>
      </c>
      <c r="N25">
        <v>35</v>
      </c>
      <c r="O25" s="19">
        <v>0.65714285714285714</v>
      </c>
      <c r="P25" s="19">
        <v>0.14285714285714285</v>
      </c>
      <c r="Q25" s="19">
        <v>0.2</v>
      </c>
      <c r="R25">
        <v>23</v>
      </c>
      <c r="S25">
        <v>5</v>
      </c>
      <c r="T25">
        <v>7</v>
      </c>
    </row>
    <row r="26" spans="1:20" x14ac:dyDescent="0.35">
      <c r="A26" t="s">
        <v>90</v>
      </c>
      <c r="B26" t="e">
        <f t="shared" si="0"/>
        <v>#REF!</v>
      </c>
      <c r="C26" s="19" t="e">
        <f t="shared" si="1"/>
        <v>#REF!</v>
      </c>
      <c r="D26" s="19" t="e">
        <f t="shared" si="2"/>
        <v>#REF!</v>
      </c>
      <c r="E26" s="19" t="e">
        <f t="shared" si="3"/>
        <v>#REF!</v>
      </c>
      <c r="F26" t="e">
        <f>COUNTIFS(Táblázat132[Point type],"UE",'Dataframe 1 - All Data'!#REF!,Munka1!A26)</f>
        <v>#REF!</v>
      </c>
      <c r="G26" t="e">
        <f>COUNTIFS(Táblázat132[Point type],"FE",'Dataframe 1 - All Data'!#REF!,Munka1!$A26)</f>
        <v>#REF!</v>
      </c>
      <c r="H26" t="e">
        <f>COUNTIFS(Táblázat132[Point type],"W",'Dataframe 1 - All Data'!#REF!,Munka1!$A26)</f>
        <v>#REF!</v>
      </c>
      <c r="M26" t="s">
        <v>78</v>
      </c>
      <c r="N26">
        <v>139</v>
      </c>
      <c r="O26" s="19">
        <v>0.51798561151079137</v>
      </c>
      <c r="P26" s="19">
        <v>0.32374100719424459</v>
      </c>
      <c r="Q26" s="19">
        <v>0.15827338129496402</v>
      </c>
      <c r="R26">
        <v>72</v>
      </c>
      <c r="S26">
        <v>45</v>
      </c>
      <c r="T26">
        <v>22</v>
      </c>
    </row>
    <row r="27" spans="1:20" x14ac:dyDescent="0.35">
      <c r="A27" t="s">
        <v>115</v>
      </c>
      <c r="B27" t="e">
        <f t="shared" si="0"/>
        <v>#REF!</v>
      </c>
      <c r="C27" s="19" t="e">
        <f t="shared" si="1"/>
        <v>#REF!</v>
      </c>
      <c r="D27" s="19" t="e">
        <f t="shared" si="2"/>
        <v>#REF!</v>
      </c>
      <c r="E27" s="19" t="e">
        <f t="shared" si="3"/>
        <v>#REF!</v>
      </c>
      <c r="F27" t="e">
        <f>COUNTIFS(Táblázat132[Point type],"UE",'Dataframe 1 - All Data'!#REF!,Munka1!A27)</f>
        <v>#REF!</v>
      </c>
      <c r="G27" t="e">
        <f>COUNTIFS(Táblázat132[Point type],"FE",'Dataframe 1 - All Data'!#REF!,Munka1!$A27)</f>
        <v>#REF!</v>
      </c>
      <c r="H27" t="e">
        <f>COUNTIFS(Táblázat132[Point type],"W",'Dataframe 1 - All Data'!#REF!,Munka1!$A27)</f>
        <v>#REF!</v>
      </c>
      <c r="M27" t="s">
        <v>127</v>
      </c>
      <c r="N27">
        <v>45</v>
      </c>
      <c r="O27" s="19">
        <v>0.6</v>
      </c>
      <c r="P27" s="19">
        <v>0.26666666666666666</v>
      </c>
      <c r="Q27" s="19">
        <v>0.13333333333333333</v>
      </c>
      <c r="R27">
        <v>27</v>
      </c>
      <c r="S27">
        <v>12</v>
      </c>
      <c r="T27">
        <v>6</v>
      </c>
    </row>
    <row r="28" spans="1:20" x14ac:dyDescent="0.35">
      <c r="A28" t="s">
        <v>88</v>
      </c>
      <c r="B28" t="e">
        <f t="shared" si="0"/>
        <v>#REF!</v>
      </c>
      <c r="C28" s="19" t="e">
        <f t="shared" si="1"/>
        <v>#REF!</v>
      </c>
      <c r="D28" s="19" t="e">
        <f t="shared" si="2"/>
        <v>#REF!</v>
      </c>
      <c r="E28" s="19" t="e">
        <f t="shared" si="3"/>
        <v>#REF!</v>
      </c>
      <c r="F28" t="e">
        <f>COUNTIFS(Táblázat132[Point type],"UE",'Dataframe 1 - All Data'!#REF!,Munka1!A28)</f>
        <v>#REF!</v>
      </c>
      <c r="G28" t="e">
        <f>COUNTIFS(Táblázat132[Point type],"FE",'Dataframe 1 - All Data'!#REF!,Munka1!$A28)</f>
        <v>#REF!</v>
      </c>
      <c r="H28" t="e">
        <f>COUNTIFS(Táblázat132[Point type],"W",'Dataframe 1 - All Data'!#REF!,Munka1!$A28)</f>
        <v>#REF!</v>
      </c>
      <c r="M28" t="s">
        <v>86</v>
      </c>
      <c r="N28">
        <v>24</v>
      </c>
      <c r="O28" s="19">
        <v>0.54166666666666663</v>
      </c>
      <c r="P28" s="19">
        <v>0.33333333333333331</v>
      </c>
      <c r="Q28" s="19">
        <v>0.125</v>
      </c>
      <c r="R28">
        <v>13</v>
      </c>
      <c r="S28">
        <v>8</v>
      </c>
      <c r="T28">
        <v>3</v>
      </c>
    </row>
    <row r="29" spans="1:20" x14ac:dyDescent="0.35">
      <c r="A29" t="s">
        <v>83</v>
      </c>
      <c r="B29" t="e">
        <f t="shared" si="0"/>
        <v>#REF!</v>
      </c>
      <c r="C29" s="19" t="e">
        <f t="shared" si="1"/>
        <v>#REF!</v>
      </c>
      <c r="D29" s="19" t="e">
        <f t="shared" si="2"/>
        <v>#REF!</v>
      </c>
      <c r="E29" s="19" t="e">
        <f t="shared" si="3"/>
        <v>#REF!</v>
      </c>
      <c r="F29" t="e">
        <f>COUNTIFS(Táblázat132[Point type],"UE",'Dataframe 1 - All Data'!#REF!,Munka1!A29)</f>
        <v>#REF!</v>
      </c>
      <c r="G29" t="e">
        <f>COUNTIFS(Táblázat132[Point type],"FE",'Dataframe 1 - All Data'!#REF!,Munka1!$A29)</f>
        <v>#REF!</v>
      </c>
      <c r="H29" t="e">
        <f>COUNTIFS(Táblázat132[Point type],"W",'Dataframe 1 - All Data'!#REF!,Munka1!$A29)</f>
        <v>#REF!</v>
      </c>
      <c r="M29" t="s">
        <v>84</v>
      </c>
      <c r="N29">
        <v>39</v>
      </c>
      <c r="O29" s="19">
        <v>0.51282051282051277</v>
      </c>
      <c r="P29" s="19">
        <v>0.38461538461538464</v>
      </c>
      <c r="Q29" s="19">
        <v>0.10256410256410256</v>
      </c>
      <c r="R29">
        <v>20</v>
      </c>
      <c r="S29">
        <v>15</v>
      </c>
      <c r="T29">
        <v>4</v>
      </c>
    </row>
    <row r="30" spans="1:20" x14ac:dyDescent="0.35">
      <c r="A30" t="s">
        <v>29</v>
      </c>
      <c r="B30" t="e">
        <f t="shared" si="0"/>
        <v>#REF!</v>
      </c>
      <c r="C30" s="19" t="e">
        <f t="shared" si="1"/>
        <v>#REF!</v>
      </c>
      <c r="D30" s="19" t="e">
        <f t="shared" si="2"/>
        <v>#REF!</v>
      </c>
      <c r="E30" s="19" t="e">
        <f t="shared" si="3"/>
        <v>#REF!</v>
      </c>
      <c r="F30" t="e">
        <f>COUNTIFS(Táblázat132[Point type],"UE",'Dataframe 1 - All Data'!#REF!,Munka1!A30)</f>
        <v>#REF!</v>
      </c>
      <c r="G30" t="e">
        <f>COUNTIFS(Táblázat132[Point type],"FE",'Dataframe 1 - All Data'!#REF!,Munka1!$A30)</f>
        <v>#REF!</v>
      </c>
      <c r="H30" t="e">
        <f>COUNTIFS(Táblázat132[Point type],"W",'Dataframe 1 - All Data'!#REF!,Munka1!$A30)</f>
        <v>#REF!</v>
      </c>
      <c r="M30" t="s">
        <v>83</v>
      </c>
      <c r="N30">
        <v>21</v>
      </c>
      <c r="O30" s="19">
        <v>0.8571428571428571</v>
      </c>
      <c r="P30" s="19">
        <v>4.7619047619047616E-2</v>
      </c>
      <c r="Q30" s="19">
        <v>9.5238095238095233E-2</v>
      </c>
      <c r="R30">
        <v>18</v>
      </c>
      <c r="S30">
        <v>1</v>
      </c>
      <c r="T30">
        <v>2</v>
      </c>
    </row>
    <row r="31" spans="1:20" x14ac:dyDescent="0.35">
      <c r="A31" t="s">
        <v>120</v>
      </c>
      <c r="B31" t="e">
        <f t="shared" si="0"/>
        <v>#REF!</v>
      </c>
      <c r="C31" s="19" t="e">
        <f t="shared" si="1"/>
        <v>#REF!</v>
      </c>
      <c r="D31" s="19" t="e">
        <f t="shared" si="2"/>
        <v>#REF!</v>
      </c>
      <c r="E31" s="19" t="e">
        <f t="shared" si="3"/>
        <v>#REF!</v>
      </c>
      <c r="F31" t="e">
        <f>COUNTIFS(Táblázat132[Point type],"UE",'Dataframe 1 - All Data'!#REF!,Munka1!A31)</f>
        <v>#REF!</v>
      </c>
      <c r="G31" t="e">
        <f>COUNTIFS(Táblázat132[Point type],"FE",'Dataframe 1 - All Data'!#REF!,Munka1!$A31)</f>
        <v>#REF!</v>
      </c>
      <c r="H31" t="e">
        <f>COUNTIFS(Táblázat132[Point type],"W",'Dataframe 1 - All Data'!#REF!,Munka1!$A31)</f>
        <v>#REF!</v>
      </c>
      <c r="M31" t="s">
        <v>116</v>
      </c>
      <c r="N31">
        <v>19</v>
      </c>
      <c r="O31" s="19">
        <v>0.47368421052631576</v>
      </c>
      <c r="P31" s="19">
        <v>0.47368421052631576</v>
      </c>
      <c r="Q31" s="19">
        <v>5.2631578947368418E-2</v>
      </c>
      <c r="R31">
        <v>9</v>
      </c>
      <c r="S31">
        <v>9</v>
      </c>
      <c r="T31">
        <v>1</v>
      </c>
    </row>
    <row r="32" spans="1:20" x14ac:dyDescent="0.35">
      <c r="A32" t="s">
        <v>73</v>
      </c>
      <c r="B32" t="e">
        <f t="shared" si="0"/>
        <v>#REF!</v>
      </c>
      <c r="C32" s="19" t="e">
        <f t="shared" si="1"/>
        <v>#REF!</v>
      </c>
      <c r="D32" s="19" t="e">
        <f t="shared" si="2"/>
        <v>#REF!</v>
      </c>
      <c r="E32" s="19" t="e">
        <f t="shared" si="3"/>
        <v>#REF!</v>
      </c>
      <c r="F32" t="e">
        <f>COUNTIFS(Táblázat132[Point type],"UE",'Dataframe 1 - All Data'!#REF!,Munka1!A32)</f>
        <v>#REF!</v>
      </c>
      <c r="G32" t="e">
        <f>COUNTIFS(Táblázat132[Point type],"FE",'Dataframe 1 - All Data'!#REF!,Munka1!$A32)</f>
        <v>#REF!</v>
      </c>
      <c r="H32" t="e">
        <f>COUNTIFS(Táblázat132[Point type],"W",'Dataframe 1 - All Data'!#REF!,Munka1!$A32)</f>
        <v>#REF!</v>
      </c>
      <c r="M32" t="s">
        <v>128</v>
      </c>
      <c r="N32">
        <v>20</v>
      </c>
      <c r="O32" s="19">
        <v>0.75</v>
      </c>
      <c r="P32" s="19">
        <v>0.2</v>
      </c>
      <c r="Q32" s="19">
        <v>0.05</v>
      </c>
      <c r="R32">
        <v>15</v>
      </c>
      <c r="S32">
        <v>4</v>
      </c>
      <c r="T32">
        <v>1</v>
      </c>
    </row>
    <row r="39" spans="1:1" x14ac:dyDescent="0.35">
      <c r="A39" t="s">
        <v>74</v>
      </c>
    </row>
    <row r="40" spans="1:1" x14ac:dyDescent="0.35">
      <c r="A40" t="s">
        <v>30</v>
      </c>
    </row>
    <row r="41" spans="1:1" x14ac:dyDescent="0.35">
      <c r="A41" t="s">
        <v>78</v>
      </c>
    </row>
    <row r="42" spans="1:1" x14ac:dyDescent="0.35">
      <c r="A42" t="s">
        <v>122</v>
      </c>
    </row>
    <row r="43" spans="1:1" x14ac:dyDescent="0.35">
      <c r="A43" t="s">
        <v>80</v>
      </c>
    </row>
    <row r="44" spans="1:1" x14ac:dyDescent="0.35">
      <c r="A44" t="s">
        <v>85</v>
      </c>
    </row>
    <row r="45" spans="1:1" x14ac:dyDescent="0.35">
      <c r="A45" t="s">
        <v>84</v>
      </c>
    </row>
    <row r="46" spans="1:1" x14ac:dyDescent="0.35">
      <c r="A46" t="s">
        <v>82</v>
      </c>
    </row>
    <row r="47" spans="1:1" x14ac:dyDescent="0.35">
      <c r="A47" t="s">
        <v>125</v>
      </c>
    </row>
    <row r="48" spans="1:1" x14ac:dyDescent="0.35">
      <c r="A48" t="s">
        <v>128</v>
      </c>
    </row>
    <row r="49" spans="1:1" x14ac:dyDescent="0.35">
      <c r="A49" t="s">
        <v>121</v>
      </c>
    </row>
    <row r="50" spans="1:1" x14ac:dyDescent="0.35">
      <c r="A50" t="s">
        <v>28</v>
      </c>
    </row>
    <row r="51" spans="1:1" x14ac:dyDescent="0.35">
      <c r="A51" t="s">
        <v>127</v>
      </c>
    </row>
    <row r="52" spans="1:1" x14ac:dyDescent="0.35">
      <c r="A52" t="s">
        <v>89</v>
      </c>
    </row>
    <row r="53" spans="1:1" x14ac:dyDescent="0.35">
      <c r="A53" t="s">
        <v>87</v>
      </c>
    </row>
    <row r="54" spans="1:1" x14ac:dyDescent="0.35">
      <c r="A54" t="s">
        <v>126</v>
      </c>
    </row>
    <row r="55" spans="1:1" x14ac:dyDescent="0.35">
      <c r="A55" t="s">
        <v>75</v>
      </c>
    </row>
    <row r="56" spans="1:1" x14ac:dyDescent="0.35">
      <c r="A56" t="s">
        <v>77</v>
      </c>
    </row>
    <row r="57" spans="1:1" x14ac:dyDescent="0.35">
      <c r="A57" t="s">
        <v>117</v>
      </c>
    </row>
    <row r="58" spans="1:1" x14ac:dyDescent="0.35">
      <c r="A58" t="s">
        <v>31</v>
      </c>
    </row>
    <row r="59" spans="1:1" x14ac:dyDescent="0.35">
      <c r="A59" t="s">
        <v>116</v>
      </c>
    </row>
    <row r="60" spans="1:1" x14ac:dyDescent="0.35">
      <c r="A60" t="s">
        <v>70</v>
      </c>
    </row>
    <row r="61" spans="1:1" x14ac:dyDescent="0.35">
      <c r="A61" t="s">
        <v>81</v>
      </c>
    </row>
    <row r="62" spans="1:1" x14ac:dyDescent="0.35">
      <c r="A62" t="s">
        <v>86</v>
      </c>
    </row>
    <row r="63" spans="1:1" x14ac:dyDescent="0.35">
      <c r="A63" t="s">
        <v>90</v>
      </c>
    </row>
    <row r="64" spans="1:1" x14ac:dyDescent="0.35">
      <c r="A64" t="s">
        <v>115</v>
      </c>
    </row>
    <row r="65" spans="1:1" x14ac:dyDescent="0.35">
      <c r="A65" t="s">
        <v>88</v>
      </c>
    </row>
    <row r="66" spans="1:1" x14ac:dyDescent="0.35">
      <c r="A66" t="s">
        <v>83</v>
      </c>
    </row>
    <row r="67" spans="1:1" x14ac:dyDescent="0.35">
      <c r="A67" t="s">
        <v>29</v>
      </c>
    </row>
    <row r="68" spans="1:1" x14ac:dyDescent="0.35">
      <c r="A68" t="s">
        <v>120</v>
      </c>
    </row>
    <row r="69" spans="1:1" x14ac:dyDescent="0.35">
      <c r="A69" t="s">
        <v>73</v>
      </c>
    </row>
  </sheetData>
  <autoFilter ref="M1:T32" xr:uid="{33F7C00B-C4E2-49DD-B356-3B1F6B19F179}">
    <filterColumn colId="1">
      <filters>
        <filter val="139"/>
        <filter val="148"/>
        <filter val="156"/>
        <filter val="158"/>
        <filter val="172"/>
        <filter val="19"/>
        <filter val="20"/>
        <filter val="21"/>
        <filter val="213"/>
        <filter val="24"/>
        <filter val="26"/>
        <filter val="28"/>
        <filter val="35"/>
        <filter val="37"/>
        <filter val="39"/>
        <filter val="45"/>
        <filter val="46"/>
        <filter val="49"/>
        <filter val="58"/>
        <filter val="78"/>
        <filter val="90"/>
        <filter val="95"/>
      </filters>
    </filterColumn>
    <sortState xmlns:xlrd2="http://schemas.microsoft.com/office/spreadsheetml/2017/richdata2" ref="M6:T32">
      <sortCondition descending="1" ref="Q1:Q32"/>
    </sortState>
  </autoFilter>
  <sortState xmlns:xlrd2="http://schemas.microsoft.com/office/spreadsheetml/2017/richdata2" ref="A2:A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Dataframe 1 - All Data</vt:lpstr>
      <vt:lpstr>Dataframe 2 - Before QF</vt:lpstr>
      <vt:lpstr>Dataframe 3 - Last 16</vt:lpstr>
      <vt:lpstr>Doubles</vt:lpstr>
      <vt:lpstr>Summary</vt:lpstr>
      <vt:lpstr>Dashboard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Barnabás Németh</dc:creator>
  <cp:lastModifiedBy>Barnabás Németh</cp:lastModifiedBy>
  <dcterms:created xsi:type="dcterms:W3CDTF">2021-04-09T10:23:05Z</dcterms:created>
  <dcterms:modified xsi:type="dcterms:W3CDTF">2023-11-03T17:11:15Z</dcterms:modified>
</cp:coreProperties>
</file>