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nabywinser/Documents/GitHub/costs/Input parameters/"/>
    </mc:Choice>
  </mc:AlternateContent>
  <xr:revisionPtr revIDLastSave="0" documentId="13_ncr:1_{658C66BD-C312-7743-BA3E-1B454D968D9B}" xr6:coauthVersionLast="47" xr6:coauthVersionMax="47" xr10:uidLastSave="{00000000-0000-0000-0000-000000000000}"/>
  <bookViews>
    <workbookView xWindow="-1440" yWindow="-19560" windowWidth="29400" windowHeight="17380" activeTab="2" xr2:uid="{8B291D87-24BD-3A42-A508-1D5DC6DAA564}"/>
  </bookViews>
  <sheets>
    <sheet name="SSW" sheetId="8" r:id="rId1"/>
    <sheet name="lcos w rep" sheetId="4" r:id="rId2"/>
    <sheet name="lcoe (UK)" sheetId="27" r:id="rId3"/>
    <sheet name="Sheet1" sheetId="2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H11" i="26"/>
  <c r="H10" i="26"/>
  <c r="I10" i="26" s="1"/>
  <c r="J10" i="26" s="1"/>
  <c r="F8" i="27"/>
  <c r="J7" i="4"/>
  <c r="H7" i="4"/>
  <c r="F13" i="27"/>
  <c r="C13" i="27"/>
  <c r="I15" i="26"/>
  <c r="I14" i="26"/>
  <c r="C8" i="27"/>
  <c r="G59" i="26"/>
  <c r="G60" i="26"/>
  <c r="G58" i="26"/>
  <c r="C10" i="27"/>
  <c r="D3" i="4"/>
  <c r="B3" i="4"/>
  <c r="D2" i="4"/>
  <c r="B2" i="4"/>
  <c r="I11" i="26" l="1"/>
  <c r="J11" i="26" s="1"/>
  <c r="D5" i="26"/>
  <c r="D4" i="26"/>
  <c r="C12" i="26"/>
  <c r="D12" i="26"/>
  <c r="E12" i="26"/>
  <c r="B12" i="26"/>
</calcChain>
</file>

<file path=xl/sharedStrings.xml><?xml version="1.0" encoding="utf-8"?>
<sst xmlns="http://schemas.openxmlformats.org/spreadsheetml/2006/main" count="263" uniqueCount="131">
  <si>
    <t>Flywheel</t>
  </si>
  <si>
    <t>Li-ion</t>
  </si>
  <si>
    <t>Nas</t>
  </si>
  <si>
    <t>Lead-Acid</t>
  </si>
  <si>
    <t>Supercapacitor</t>
  </si>
  <si>
    <t>Power CAPEX</t>
  </si>
  <si>
    <t>Energy CAPEX</t>
  </si>
  <si>
    <t>Power OPEX</t>
  </si>
  <si>
    <t>Energy OPEX</t>
  </si>
  <si>
    <t>Replacement Power</t>
  </si>
  <si>
    <t>Replacement Energy</t>
  </si>
  <si>
    <t>Replacement interval</t>
  </si>
  <si>
    <t>Power EoL cost</t>
  </si>
  <si>
    <t>WACC</t>
  </si>
  <si>
    <t>Round-trip efficiency</t>
  </si>
  <si>
    <t>Self-discharge</t>
  </si>
  <si>
    <t>Lifetime 100% DoD</t>
  </si>
  <si>
    <t>DoD</t>
  </si>
  <si>
    <t>Temporal degradation</t>
  </si>
  <si>
    <t>EoL threshold</t>
  </si>
  <si>
    <t>Response time</t>
  </si>
  <si>
    <t>Pre-dev + construction</t>
  </si>
  <si>
    <t>Economic Life</t>
  </si>
  <si>
    <t>HD Hydro</t>
  </si>
  <si>
    <t>Technology</t>
  </si>
  <si>
    <t>Energy EoL cost</t>
  </si>
  <si>
    <t>CAPEX</t>
  </si>
  <si>
    <t>Fixed O&amp;M</t>
  </si>
  <si>
    <t>Variable O&amp;M</t>
  </si>
  <si>
    <t>Construction Time</t>
  </si>
  <si>
    <t>Operational Life</t>
  </si>
  <si>
    <t>Capacity Factor</t>
  </si>
  <si>
    <t>Fuel Price</t>
  </si>
  <si>
    <t>Efficiency</t>
  </si>
  <si>
    <t>Carbon Emission</t>
  </si>
  <si>
    <t>Carbon Price</t>
  </si>
  <si>
    <t>Pumped Hydro</t>
  </si>
  <si>
    <t>Compressed Air</t>
  </si>
  <si>
    <t>Vanadium Flow</t>
  </si>
  <si>
    <t>Hydrogen</t>
  </si>
  <si>
    <t>Li-ion (2030 NREL forecast)</t>
  </si>
  <si>
    <t>HD Hydro L</t>
  </si>
  <si>
    <t>HD Hydro U</t>
  </si>
  <si>
    <t>Li-ion (2030 NREL forecast) L</t>
  </si>
  <si>
    <t>Li-ion (2030 NREL forecast) U</t>
  </si>
  <si>
    <t>Power Capacity</t>
  </si>
  <si>
    <t>heat rate</t>
  </si>
  <si>
    <t>Low</t>
  </si>
  <si>
    <t>CCGT</t>
  </si>
  <si>
    <t>High</t>
  </si>
  <si>
    <t>Peaking</t>
  </si>
  <si>
    <t>efficiency</t>
  </si>
  <si>
    <t>Btu =</t>
  </si>
  <si>
    <t>kWh</t>
  </si>
  <si>
    <t>Btu</t>
  </si>
  <si>
    <t>Thm =</t>
  </si>
  <si>
    <t>Prices</t>
  </si>
  <si>
    <t>UK</t>
  </si>
  <si>
    <t>2022/23</t>
  </si>
  <si>
    <t>GBP per therm</t>
  </si>
  <si>
    <t>MWh</t>
  </si>
  <si>
    <t>GBP per MWh</t>
  </si>
  <si>
    <t>2023-29</t>
  </si>
  <si>
    <t>Source</t>
  </si>
  <si>
    <t>https://www.statista.com/statistics/374970/united-kingdom-uk-gas-price-forecast/#:~:text=Gas%20prices%20forecast%20in%20the%20UK%202022%2D2029&amp;text=The%20price%20of%20gas%20in,winter%20temperatures%20across%20the%20country.</t>
  </si>
  <si>
    <t>Gas CCGT L</t>
  </si>
  <si>
    <t>Gas CCGT U</t>
  </si>
  <si>
    <t>Gas CCGT</t>
  </si>
  <si>
    <t>Li-ion with replacement</t>
  </si>
  <si>
    <t>Gas OCGT L</t>
  </si>
  <si>
    <t>Gas OCGT U</t>
  </si>
  <si>
    <t>DESNZ 2023</t>
  </si>
  <si>
    <t>EFFICIENCY</t>
  </si>
  <si>
    <t>%</t>
  </si>
  <si>
    <t>DESNZ, 2023</t>
  </si>
  <si>
    <t>1200 MW</t>
  </si>
  <si>
    <t>OCGT</t>
  </si>
  <si>
    <t>100-600 MW</t>
  </si>
  <si>
    <t>Lifetime</t>
  </si>
  <si>
    <t>LIFETIME</t>
  </si>
  <si>
    <t>Years</t>
  </si>
  <si>
    <t>BUILDTIME</t>
  </si>
  <si>
    <t>Becomes 4 years if including development time, 100-600 MW</t>
  </si>
  <si>
    <t>Capital Cost</t>
  </si>
  <si>
    <t>USD/kW</t>
  </si>
  <si>
    <t>CCGT 1200 MW (low)</t>
  </si>
  <si>
    <t>CCGT 1200 MW (mid)</t>
  </si>
  <si>
    <t>CCGT 1200 MW (high)</t>
  </si>
  <si>
    <t>OCGT 400-600 MW (low)</t>
  </si>
  <si>
    <t>OCGT 400-600 MW (mid)</t>
  </si>
  <si>
    <t>OCGT 400-600 MW (high)</t>
  </si>
  <si>
    <t>OCGT 100-300 GW (low)</t>
  </si>
  <si>
    <t>OCGT 100-300 GW (mid)</t>
  </si>
  <si>
    <t>OCGT 100-300 GW (high)</t>
  </si>
  <si>
    <t>OPEX_F</t>
  </si>
  <si>
    <t>USD/kW/yr</t>
  </si>
  <si>
    <t>CCGT 1200 MW</t>
  </si>
  <si>
    <t>OCGT 400-600 MW</t>
  </si>
  <si>
    <t>OCGT 100-300 GW</t>
  </si>
  <si>
    <t>OPEX_V</t>
  </si>
  <si>
    <t>USD/MWh</t>
  </si>
  <si>
    <t>Cost of Capital</t>
  </si>
  <si>
    <t>OCGT (low)</t>
  </si>
  <si>
    <t>OCGT (mid)</t>
  </si>
  <si>
    <t>OCGT (high)</t>
  </si>
  <si>
    <t>Gas OCGT</t>
  </si>
  <si>
    <t>USD per MWh</t>
  </si>
  <si>
    <t>GBP per tonne</t>
  </si>
  <si>
    <t>2023 £ in USD</t>
  </si>
  <si>
    <t>Carbon low (2024 january to may)</t>
  </si>
  <si>
    <t>carbon high (2023)</t>
  </si>
  <si>
    <t>Li-ion Schmidt rep</t>
  </si>
  <si>
    <t>Power CAPEX ($/kWcap)</t>
  </si>
  <si>
    <t>Energy CAPEX ($/kWhcap)</t>
  </si>
  <si>
    <t>Power OPEX ($/kWcap)</t>
  </si>
  <si>
    <t>Energy OPEX ($/MWh discharged)</t>
  </si>
  <si>
    <t>Replacement Power ($/kWcap)</t>
  </si>
  <si>
    <t>Replacement Energy ($/kWhcap)</t>
  </si>
  <si>
    <t>Replacement interval (cycles)</t>
  </si>
  <si>
    <t>Power EoL cost ($/kWcap)</t>
  </si>
  <si>
    <t>Energy EoL cost ($/kWhcap)</t>
  </si>
  <si>
    <t>Discount rate (%)</t>
  </si>
  <si>
    <t>Round-trip efficiency (%)</t>
  </si>
  <si>
    <t>Self-discharge (% of energy capacity)</t>
  </si>
  <si>
    <t>Lifetime at 100% DoD (cycles)</t>
  </si>
  <si>
    <t>Depth of Discharge (%)</t>
  </si>
  <si>
    <t>Temporal degradation (% per annum)</t>
  </si>
  <si>
    <t>EoL threshold (% of capacity)</t>
  </si>
  <si>
    <t>Response time (secs)</t>
  </si>
  <si>
    <t>Pre-dev + construction (years)</t>
  </si>
  <si>
    <t>Economic Life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</si>
</sst>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9" fontId="0" fillId="0" borderId="0" xfId="2" applyFont="1"/>
    <xf numFmtId="0" fontId="3" fillId="0" borderId="0" xfId="0" applyFont="1" applyAlignment="1">
      <alignment horizontal="centerContinuous"/>
    </xf>
    <xf numFmtId="165" fontId="0" fillId="0" borderId="0" xfId="0" applyNumberFormat="1"/>
  </cellXfs>
  <cellStyles count="3">
    <cellStyle name="Normal" xfId="0" builtinId="0"/>
    <cellStyle name="Normal 2" xfId="1" xr:uid="{3D15FBF2-FDB8-0740-A4A7-CFD2A1D904EA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177800</xdr:rowOff>
    </xdr:from>
    <xdr:to>
      <xdr:col>4</xdr:col>
      <xdr:colOff>787400</xdr:colOff>
      <xdr:row>23</xdr:row>
      <xdr:rowOff>128593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C91F89-0886-5E87-E4E8-AAE5CDD0D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19400"/>
          <a:ext cx="4089400" cy="137319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</xdr:row>
      <xdr:rowOff>63500</xdr:rowOff>
    </xdr:from>
    <xdr:to>
      <xdr:col>5</xdr:col>
      <xdr:colOff>393700</xdr:colOff>
      <xdr:row>29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B36490-2568-1B12-2ED0-61F74E5D295F}"/>
            </a:ext>
          </a:extLst>
        </xdr:cNvPr>
        <xdr:cNvSpPr txBox="1"/>
      </xdr:nvSpPr>
      <xdr:spPr>
        <a:xfrm>
          <a:off x="0" y="4533900"/>
          <a:ext cx="45212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misses ramping effects:</a:t>
          </a:r>
        </a:p>
        <a:p>
          <a:r>
            <a:rPr lang="en-GB" sz="1100" baseline="0"/>
            <a:t>1. start up losses: energy isn't generating until turbines are cycling</a:t>
          </a:r>
        </a:p>
        <a:p>
          <a:r>
            <a:rPr lang="en-GB" sz="1100" baseline="0"/>
            <a:t>2. full O&amp;M implications - wear that occurs when ramping up and down</a:t>
          </a:r>
        </a:p>
        <a:p>
          <a:r>
            <a:rPr lang="en-GB" sz="1100" baseline="0"/>
            <a:t>=&gt; higher marginal cost per MWh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21B1-73E1-0842-BC8F-C64E71B2F45E}">
  <dimension ref="A1:P20"/>
  <sheetViews>
    <sheetView workbookViewId="0">
      <selection activeCell="B3" sqref="B3"/>
    </sheetView>
  </sheetViews>
  <sheetFormatPr baseColWidth="10" defaultRowHeight="16" x14ac:dyDescent="0.2"/>
  <cols>
    <col min="1" max="1" width="19.5" bestFit="1" customWidth="1"/>
  </cols>
  <sheetData>
    <row r="1" spans="1:16" x14ac:dyDescent="0.2">
      <c r="A1" t="s">
        <v>24</v>
      </c>
      <c r="B1" t="s">
        <v>41</v>
      </c>
      <c r="C1" t="s">
        <v>23</v>
      </c>
      <c r="D1" t="s">
        <v>42</v>
      </c>
      <c r="E1" t="s">
        <v>36</v>
      </c>
      <c r="F1" t="s">
        <v>37</v>
      </c>
      <c r="G1" t="s">
        <v>0</v>
      </c>
      <c r="H1" t="s">
        <v>43</v>
      </c>
      <c r="I1" t="s">
        <v>40</v>
      </c>
      <c r="J1" t="s">
        <v>44</v>
      </c>
      <c r="K1" t="s">
        <v>1</v>
      </c>
      <c r="L1" t="s">
        <v>2</v>
      </c>
      <c r="M1" t="s">
        <v>3</v>
      </c>
      <c r="N1" t="s">
        <v>38</v>
      </c>
      <c r="O1" t="s">
        <v>39</v>
      </c>
      <c r="P1" t="s">
        <v>4</v>
      </c>
    </row>
    <row r="2" spans="1:16" x14ac:dyDescent="0.2">
      <c r="A2" t="s">
        <v>112</v>
      </c>
      <c r="B2" s="1">
        <v>1310</v>
      </c>
      <c r="C2" s="1">
        <v>1355</v>
      </c>
      <c r="D2" s="1">
        <v>1539</v>
      </c>
      <c r="E2" s="1">
        <v>1100</v>
      </c>
      <c r="F2" s="1">
        <v>1300</v>
      </c>
      <c r="G2" s="1">
        <v>600</v>
      </c>
      <c r="H2">
        <v>144</v>
      </c>
      <c r="I2">
        <v>248</v>
      </c>
      <c r="J2">
        <v>264</v>
      </c>
      <c r="K2" s="1">
        <v>250</v>
      </c>
      <c r="L2" s="1">
        <v>650</v>
      </c>
      <c r="M2" s="1">
        <v>300</v>
      </c>
      <c r="N2" s="1">
        <v>700</v>
      </c>
      <c r="O2" s="1">
        <v>5000</v>
      </c>
      <c r="P2" s="1">
        <v>300</v>
      </c>
    </row>
    <row r="3" spans="1:16" x14ac:dyDescent="0.2">
      <c r="A3" t="s">
        <v>113</v>
      </c>
      <c r="B3" s="1">
        <v>292</v>
      </c>
      <c r="C3" s="1">
        <v>105</v>
      </c>
      <c r="D3" s="1">
        <v>627</v>
      </c>
      <c r="E3" s="1">
        <v>50</v>
      </c>
      <c r="F3" s="1">
        <v>40</v>
      </c>
      <c r="G3" s="1">
        <v>3000</v>
      </c>
      <c r="H3">
        <v>163</v>
      </c>
      <c r="I3">
        <v>281</v>
      </c>
      <c r="J3">
        <v>299</v>
      </c>
      <c r="K3" s="1">
        <v>300</v>
      </c>
      <c r="L3" s="1">
        <v>450</v>
      </c>
      <c r="M3" s="1">
        <v>320</v>
      </c>
      <c r="N3" s="1">
        <v>450</v>
      </c>
      <c r="O3" s="1">
        <v>30</v>
      </c>
      <c r="P3" s="1">
        <v>10000</v>
      </c>
    </row>
    <row r="4" spans="1:16" x14ac:dyDescent="0.2">
      <c r="A4" t="s">
        <v>114</v>
      </c>
      <c r="B4" s="1">
        <v>30</v>
      </c>
      <c r="C4" s="1">
        <v>30</v>
      </c>
      <c r="D4" s="1">
        <v>30</v>
      </c>
      <c r="E4" s="1">
        <v>20</v>
      </c>
      <c r="F4" s="1">
        <v>14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10</v>
      </c>
      <c r="O4" s="1">
        <v>30</v>
      </c>
      <c r="P4" s="1">
        <v>1</v>
      </c>
    </row>
    <row r="5" spans="1:16" x14ac:dyDescent="0.2">
      <c r="A5" t="s">
        <v>115</v>
      </c>
      <c r="B5" s="3">
        <v>0.4</v>
      </c>
      <c r="C5" s="3">
        <v>0.4</v>
      </c>
      <c r="D5" s="3">
        <v>0.4</v>
      </c>
      <c r="E5" s="3">
        <v>0.4</v>
      </c>
      <c r="F5" s="3">
        <v>2</v>
      </c>
      <c r="G5" s="3">
        <v>2</v>
      </c>
      <c r="H5" s="3">
        <v>0.4</v>
      </c>
      <c r="I5" s="3">
        <v>0.4</v>
      </c>
      <c r="J5" s="3">
        <v>0.4</v>
      </c>
      <c r="K5" s="3">
        <v>0.4</v>
      </c>
      <c r="L5" s="3">
        <v>0.4</v>
      </c>
      <c r="M5" s="3">
        <v>0.4</v>
      </c>
      <c r="N5" s="3">
        <v>2</v>
      </c>
      <c r="O5" s="3">
        <v>0.4</v>
      </c>
      <c r="P5" s="3">
        <v>0</v>
      </c>
    </row>
    <row r="6" spans="1:16" x14ac:dyDescent="0.2">
      <c r="A6" t="s">
        <v>116</v>
      </c>
      <c r="B6" s="1">
        <v>120</v>
      </c>
      <c r="C6" s="1">
        <v>120</v>
      </c>
      <c r="D6" s="1">
        <v>120</v>
      </c>
      <c r="E6" s="1">
        <v>120</v>
      </c>
      <c r="F6" s="1">
        <v>100</v>
      </c>
      <c r="G6" s="1">
        <v>200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90</v>
      </c>
      <c r="O6" s="1">
        <v>0</v>
      </c>
      <c r="P6" s="1">
        <v>0</v>
      </c>
    </row>
    <row r="7" spans="1:16" x14ac:dyDescent="0.2">
      <c r="A7" t="s">
        <v>117</v>
      </c>
      <c r="B7" s="1">
        <v>8</v>
      </c>
      <c r="C7" s="1">
        <v>8</v>
      </c>
      <c r="D7" s="1">
        <v>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2">
      <c r="A8" t="s">
        <v>118</v>
      </c>
      <c r="B8" s="1">
        <v>7300</v>
      </c>
      <c r="C8" s="1">
        <v>7300</v>
      </c>
      <c r="D8" s="1">
        <v>7300</v>
      </c>
      <c r="E8" s="1">
        <v>7300</v>
      </c>
      <c r="F8" s="1">
        <v>1500</v>
      </c>
      <c r="G8" s="1">
        <v>20000</v>
      </c>
      <c r="H8" s="1">
        <v>3500</v>
      </c>
      <c r="I8" s="1">
        <v>3500</v>
      </c>
      <c r="J8" s="1">
        <v>3500</v>
      </c>
      <c r="K8" s="1">
        <v>3500</v>
      </c>
      <c r="L8" s="1">
        <v>4000</v>
      </c>
      <c r="M8" s="1">
        <v>900</v>
      </c>
      <c r="N8" s="1">
        <v>3500</v>
      </c>
      <c r="O8" s="1">
        <v>10000</v>
      </c>
      <c r="P8" s="1">
        <v>0</v>
      </c>
    </row>
    <row r="9" spans="1:16" x14ac:dyDescent="0.2">
      <c r="A9" t="s">
        <v>119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</row>
    <row r="10" spans="1:16" x14ac:dyDescent="0.2">
      <c r="A10" t="s">
        <v>120</v>
      </c>
      <c r="B10" s="1">
        <v>50</v>
      </c>
      <c r="C10" s="1">
        <v>50</v>
      </c>
      <c r="D10" s="1">
        <v>50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-100</v>
      </c>
      <c r="O10" s="1">
        <v>0</v>
      </c>
      <c r="P10" s="1">
        <v>0</v>
      </c>
    </row>
    <row r="11" spans="1:16" x14ac:dyDescent="0.2">
      <c r="A11" t="s">
        <v>121</v>
      </c>
      <c r="B11" s="1">
        <v>8</v>
      </c>
      <c r="C11" s="1">
        <v>8</v>
      </c>
      <c r="D11" s="1">
        <v>8</v>
      </c>
      <c r="E11" s="1">
        <v>8</v>
      </c>
      <c r="F11" s="1">
        <v>8</v>
      </c>
      <c r="G11" s="1">
        <v>8</v>
      </c>
      <c r="H11" s="1">
        <v>8</v>
      </c>
      <c r="I11" s="1">
        <v>8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</row>
    <row r="12" spans="1:16" x14ac:dyDescent="0.2">
      <c r="A12" t="s">
        <v>122</v>
      </c>
      <c r="B12" s="1">
        <v>80</v>
      </c>
      <c r="C12" s="1">
        <v>80</v>
      </c>
      <c r="D12" s="1">
        <v>80</v>
      </c>
      <c r="E12" s="1">
        <v>80</v>
      </c>
      <c r="F12" s="1">
        <v>45</v>
      </c>
      <c r="G12" s="1">
        <v>86</v>
      </c>
      <c r="H12" s="1">
        <v>86</v>
      </c>
      <c r="I12" s="1">
        <v>86</v>
      </c>
      <c r="J12" s="1">
        <v>86</v>
      </c>
      <c r="K12" s="1">
        <v>86</v>
      </c>
      <c r="L12" s="1">
        <v>75</v>
      </c>
      <c r="M12" s="1">
        <v>72</v>
      </c>
      <c r="N12" s="1">
        <v>68</v>
      </c>
      <c r="O12" s="1">
        <v>35</v>
      </c>
      <c r="P12" s="1">
        <v>92</v>
      </c>
    </row>
    <row r="13" spans="1:16" x14ac:dyDescent="0.2">
      <c r="A13" t="s">
        <v>123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10</v>
      </c>
      <c r="H13" s="1">
        <v>1</v>
      </c>
      <c r="I13" s="1">
        <v>1</v>
      </c>
      <c r="J13" s="1">
        <v>1</v>
      </c>
      <c r="K13" s="1">
        <v>1</v>
      </c>
      <c r="L13" s="1">
        <v>5</v>
      </c>
      <c r="M13" s="1">
        <v>1</v>
      </c>
      <c r="N13" s="1">
        <v>0</v>
      </c>
      <c r="O13" s="1">
        <v>5</v>
      </c>
      <c r="P13" s="1">
        <v>15</v>
      </c>
    </row>
    <row r="14" spans="1:16" x14ac:dyDescent="0.2">
      <c r="A14" t="s">
        <v>124</v>
      </c>
      <c r="B14" s="1">
        <v>30000</v>
      </c>
      <c r="C14" s="1">
        <v>30000</v>
      </c>
      <c r="D14" s="1">
        <v>30000</v>
      </c>
      <c r="E14" s="1">
        <v>30000</v>
      </c>
      <c r="F14" s="1">
        <v>15000</v>
      </c>
      <c r="G14" s="1">
        <v>200000</v>
      </c>
      <c r="H14" s="1">
        <v>3500</v>
      </c>
      <c r="I14" s="1">
        <v>3500</v>
      </c>
      <c r="J14" s="1">
        <v>3500</v>
      </c>
      <c r="K14" s="1">
        <v>3500</v>
      </c>
      <c r="L14" s="1">
        <v>4000</v>
      </c>
      <c r="M14" s="1">
        <v>900</v>
      </c>
      <c r="N14" s="1">
        <v>20000</v>
      </c>
      <c r="O14" s="1">
        <v>10000</v>
      </c>
      <c r="P14" s="1">
        <v>300000</v>
      </c>
    </row>
    <row r="15" spans="1:16" x14ac:dyDescent="0.2">
      <c r="A15" t="s">
        <v>125</v>
      </c>
      <c r="B15" s="1">
        <v>100</v>
      </c>
      <c r="C15" s="1">
        <v>100</v>
      </c>
      <c r="D15" s="1">
        <v>100</v>
      </c>
      <c r="E15" s="1">
        <v>100</v>
      </c>
      <c r="F15" s="1">
        <v>100</v>
      </c>
      <c r="G15" s="1">
        <v>100</v>
      </c>
      <c r="H15" s="1">
        <v>80</v>
      </c>
      <c r="I15" s="1">
        <v>80</v>
      </c>
      <c r="J15" s="1">
        <v>80</v>
      </c>
      <c r="K15" s="1">
        <v>80</v>
      </c>
      <c r="L15" s="1">
        <v>80</v>
      </c>
      <c r="M15" s="1">
        <v>80</v>
      </c>
      <c r="N15" s="1">
        <v>100</v>
      </c>
      <c r="O15" s="1">
        <v>100</v>
      </c>
      <c r="P15" s="1">
        <v>100</v>
      </c>
    </row>
    <row r="16" spans="1:16" x14ac:dyDescent="0.2">
      <c r="A16" t="s">
        <v>126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0.15</v>
      </c>
      <c r="O16" s="1">
        <v>0</v>
      </c>
      <c r="P16" s="1">
        <v>0</v>
      </c>
    </row>
    <row r="17" spans="1:16" x14ac:dyDescent="0.2">
      <c r="A17" t="s">
        <v>127</v>
      </c>
      <c r="B17" s="1">
        <v>95</v>
      </c>
      <c r="C17" s="1">
        <v>95</v>
      </c>
      <c r="D17" s="1">
        <v>95</v>
      </c>
      <c r="E17" s="1">
        <v>95</v>
      </c>
      <c r="F17" s="1">
        <v>95</v>
      </c>
      <c r="G17" s="1">
        <v>95</v>
      </c>
      <c r="H17" s="1">
        <v>60</v>
      </c>
      <c r="I17" s="1">
        <v>60</v>
      </c>
      <c r="J17" s="1">
        <v>60</v>
      </c>
      <c r="K17" s="1">
        <v>80</v>
      </c>
      <c r="L17" s="1">
        <v>80</v>
      </c>
      <c r="M17" s="1">
        <v>80</v>
      </c>
      <c r="N17" s="1">
        <v>95</v>
      </c>
      <c r="O17" s="1">
        <v>95</v>
      </c>
      <c r="P17" s="1">
        <v>95</v>
      </c>
    </row>
    <row r="18" spans="1:16" x14ac:dyDescent="0.2">
      <c r="A18" t="s">
        <v>128</v>
      </c>
      <c r="B18" s="1">
        <v>11</v>
      </c>
      <c r="C18" s="1">
        <v>11</v>
      </c>
      <c r="D18" s="1">
        <v>11</v>
      </c>
      <c r="E18" s="1">
        <v>11</v>
      </c>
      <c r="F18" s="1">
        <v>11</v>
      </c>
      <c r="G18" s="1">
        <v>9</v>
      </c>
      <c r="H18" s="1">
        <v>9</v>
      </c>
      <c r="I18" s="1">
        <v>9</v>
      </c>
      <c r="J18" s="1">
        <v>9</v>
      </c>
      <c r="K18" s="1">
        <v>9</v>
      </c>
      <c r="L18" s="1">
        <v>9</v>
      </c>
      <c r="M18" s="1">
        <v>9</v>
      </c>
      <c r="N18" s="1">
        <v>9</v>
      </c>
      <c r="O18" s="1">
        <v>9</v>
      </c>
      <c r="P18" s="1">
        <v>9</v>
      </c>
    </row>
    <row r="19" spans="1:16" x14ac:dyDescent="0.2">
      <c r="A19" t="s">
        <v>129</v>
      </c>
      <c r="B19" s="1">
        <v>1</v>
      </c>
      <c r="C19" s="1">
        <v>1</v>
      </c>
      <c r="D19" s="1">
        <v>1</v>
      </c>
      <c r="E19" s="1">
        <v>3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  <c r="K19" s="1">
        <v>2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</row>
    <row r="20" spans="1:16" x14ac:dyDescent="0.2">
      <c r="A20" t="s">
        <v>130</v>
      </c>
      <c r="B20" s="1">
        <v>50</v>
      </c>
      <c r="C20" s="1">
        <v>50</v>
      </c>
      <c r="D20" s="1">
        <v>50</v>
      </c>
      <c r="E20" s="1">
        <v>50</v>
      </c>
      <c r="F20" s="1">
        <v>50</v>
      </c>
      <c r="G20" s="1">
        <v>50</v>
      </c>
      <c r="H20" s="1">
        <v>50</v>
      </c>
      <c r="I20" s="1">
        <v>50</v>
      </c>
      <c r="J20" s="1">
        <v>50</v>
      </c>
      <c r="K20" s="1">
        <v>50</v>
      </c>
      <c r="L20" s="1">
        <v>50</v>
      </c>
      <c r="M20" s="1">
        <v>50</v>
      </c>
      <c r="N20" s="1">
        <v>50</v>
      </c>
      <c r="O20" s="1">
        <v>50</v>
      </c>
      <c r="P20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B0A6-3411-034A-982E-4B1B8D2525B9}">
  <dimension ref="A1:P20"/>
  <sheetViews>
    <sheetView workbookViewId="0">
      <selection activeCell="H1" sqref="H1"/>
    </sheetView>
  </sheetViews>
  <sheetFormatPr baseColWidth="10" defaultRowHeight="16" x14ac:dyDescent="0.2"/>
  <cols>
    <col min="1" max="1" width="19.5" bestFit="1" customWidth="1"/>
    <col min="2" max="2" width="19.5" customWidth="1"/>
  </cols>
  <sheetData>
    <row r="1" spans="1:16" x14ac:dyDescent="0.2">
      <c r="A1" t="s">
        <v>24</v>
      </c>
      <c r="B1" t="s">
        <v>41</v>
      </c>
      <c r="C1" t="s">
        <v>23</v>
      </c>
      <c r="D1" t="s">
        <v>42</v>
      </c>
      <c r="E1" t="s">
        <v>36</v>
      </c>
      <c r="F1" t="s">
        <v>37</v>
      </c>
      <c r="G1" t="s">
        <v>0</v>
      </c>
      <c r="H1" t="s">
        <v>40</v>
      </c>
      <c r="I1" t="s">
        <v>1</v>
      </c>
      <c r="J1" t="s">
        <v>68</v>
      </c>
      <c r="K1" t="s">
        <v>111</v>
      </c>
      <c r="L1" t="s">
        <v>2</v>
      </c>
      <c r="M1" t="s">
        <v>3</v>
      </c>
      <c r="N1" t="s">
        <v>38</v>
      </c>
      <c r="O1" t="s">
        <v>39</v>
      </c>
      <c r="P1" t="s">
        <v>4</v>
      </c>
    </row>
    <row r="2" spans="1:16" x14ac:dyDescent="0.2">
      <c r="A2" t="s">
        <v>5</v>
      </c>
      <c r="B2">
        <f>C2*0.9</f>
        <v>1219.5</v>
      </c>
      <c r="C2" s="1">
        <v>1355</v>
      </c>
      <c r="D2" s="1">
        <f>C2*1.1</f>
        <v>1490.5000000000002</v>
      </c>
      <c r="E2" s="1">
        <v>1100</v>
      </c>
      <c r="F2" s="1">
        <v>1300</v>
      </c>
      <c r="G2" s="1">
        <v>600</v>
      </c>
      <c r="H2" s="1">
        <v>248</v>
      </c>
      <c r="I2" s="1">
        <v>250</v>
      </c>
      <c r="J2" s="1">
        <v>126</v>
      </c>
      <c r="K2" s="1">
        <v>250</v>
      </c>
      <c r="L2" s="1">
        <v>650</v>
      </c>
      <c r="M2" s="1">
        <v>300</v>
      </c>
      <c r="N2" s="1">
        <v>700</v>
      </c>
      <c r="O2" s="1">
        <v>5000</v>
      </c>
      <c r="P2" s="1">
        <v>300</v>
      </c>
    </row>
    <row r="3" spans="1:16" x14ac:dyDescent="0.2">
      <c r="A3" t="s">
        <v>6</v>
      </c>
      <c r="B3">
        <f>C3*0.9</f>
        <v>94.5</v>
      </c>
      <c r="C3" s="1">
        <v>105</v>
      </c>
      <c r="D3" s="1">
        <f>C3*1.1</f>
        <v>115.50000000000001</v>
      </c>
      <c r="E3" s="1">
        <v>50</v>
      </c>
      <c r="F3" s="1">
        <v>40</v>
      </c>
      <c r="G3" s="1">
        <v>3000</v>
      </c>
      <c r="H3" s="1">
        <v>281</v>
      </c>
      <c r="I3" s="1">
        <v>300</v>
      </c>
      <c r="J3" s="1">
        <v>260</v>
      </c>
      <c r="K3" s="1">
        <v>300</v>
      </c>
      <c r="L3" s="1">
        <v>450</v>
      </c>
      <c r="M3" s="1">
        <v>320</v>
      </c>
      <c r="N3" s="1">
        <v>450</v>
      </c>
      <c r="O3" s="1">
        <v>30</v>
      </c>
      <c r="P3" s="1">
        <v>10000</v>
      </c>
    </row>
    <row r="4" spans="1:16" x14ac:dyDescent="0.2">
      <c r="A4" t="s">
        <v>7</v>
      </c>
      <c r="B4" s="1">
        <v>30</v>
      </c>
      <c r="C4" s="1">
        <v>30</v>
      </c>
      <c r="D4" s="1">
        <v>30</v>
      </c>
      <c r="E4" s="1">
        <v>20</v>
      </c>
      <c r="F4" s="1">
        <v>14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10</v>
      </c>
      <c r="O4" s="1">
        <v>30</v>
      </c>
      <c r="P4" s="1">
        <v>1</v>
      </c>
    </row>
    <row r="5" spans="1:16" x14ac:dyDescent="0.2">
      <c r="A5" t="s">
        <v>8</v>
      </c>
      <c r="B5" s="1">
        <v>0.4</v>
      </c>
      <c r="C5" s="1">
        <v>0.4</v>
      </c>
      <c r="D5" s="1">
        <v>0.4</v>
      </c>
      <c r="E5" s="1">
        <v>0.4</v>
      </c>
      <c r="F5" s="1">
        <v>2</v>
      </c>
      <c r="G5" s="1">
        <v>2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2</v>
      </c>
      <c r="O5" s="1">
        <v>0.4</v>
      </c>
      <c r="P5" s="1">
        <v>0</v>
      </c>
    </row>
    <row r="6" spans="1:16" x14ac:dyDescent="0.2">
      <c r="A6" t="s">
        <v>9</v>
      </c>
      <c r="B6" s="1">
        <v>120</v>
      </c>
      <c r="C6" s="1">
        <v>120</v>
      </c>
      <c r="D6" s="1">
        <v>120</v>
      </c>
      <c r="E6" s="1">
        <v>120</v>
      </c>
      <c r="F6" s="1">
        <v>100</v>
      </c>
      <c r="G6" s="1">
        <v>200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90</v>
      </c>
      <c r="O6" s="1">
        <v>0</v>
      </c>
      <c r="P6" s="1">
        <v>0</v>
      </c>
    </row>
    <row r="7" spans="1:16" x14ac:dyDescent="0.2">
      <c r="A7" t="s">
        <v>10</v>
      </c>
      <c r="B7" s="1">
        <v>8</v>
      </c>
      <c r="C7" s="1">
        <v>8</v>
      </c>
      <c r="D7" s="1">
        <v>8</v>
      </c>
      <c r="E7" s="1">
        <v>0</v>
      </c>
      <c r="F7" s="1">
        <v>0</v>
      </c>
      <c r="G7" s="1">
        <v>0</v>
      </c>
      <c r="H7" s="2">
        <f>1.48/2*H3</f>
        <v>207.94</v>
      </c>
      <c r="I7" s="1">
        <v>0</v>
      </c>
      <c r="J7" s="2">
        <f>1.48/2*J3</f>
        <v>192.4</v>
      </c>
      <c r="K7" s="2">
        <f>1.48/2*K3</f>
        <v>222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2">
      <c r="A8" t="s">
        <v>11</v>
      </c>
      <c r="B8" s="1">
        <v>7300</v>
      </c>
      <c r="C8" s="1">
        <v>7300</v>
      </c>
      <c r="D8" s="1">
        <v>7300</v>
      </c>
      <c r="E8" s="1">
        <v>7300</v>
      </c>
      <c r="F8" s="1">
        <v>1500</v>
      </c>
      <c r="G8" s="1">
        <v>20000</v>
      </c>
      <c r="H8" s="1">
        <v>3500</v>
      </c>
      <c r="I8" s="1">
        <v>3500</v>
      </c>
      <c r="J8" s="1">
        <v>3500</v>
      </c>
      <c r="K8" s="1">
        <v>3500</v>
      </c>
      <c r="L8" s="1">
        <v>4000</v>
      </c>
      <c r="M8" s="1">
        <v>900</v>
      </c>
      <c r="N8" s="1">
        <v>3500</v>
      </c>
      <c r="O8" s="1">
        <v>10000</v>
      </c>
      <c r="P8" s="1">
        <v>0</v>
      </c>
    </row>
    <row r="9" spans="1:16" x14ac:dyDescent="0.2">
      <c r="A9" t="s">
        <v>12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</row>
    <row r="10" spans="1:16" x14ac:dyDescent="0.2">
      <c r="A10" t="s">
        <v>25</v>
      </c>
      <c r="B10" s="1">
        <v>50</v>
      </c>
      <c r="C10" s="1">
        <v>50</v>
      </c>
      <c r="D10" s="1">
        <v>50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-100</v>
      </c>
      <c r="O10" s="1">
        <v>0</v>
      </c>
      <c r="P10" s="1">
        <v>0</v>
      </c>
    </row>
    <row r="11" spans="1:16" x14ac:dyDescent="0.2">
      <c r="A11" t="s">
        <v>13</v>
      </c>
      <c r="B11" s="1">
        <v>8</v>
      </c>
      <c r="C11" s="1">
        <v>8</v>
      </c>
      <c r="D11" s="1">
        <v>8</v>
      </c>
      <c r="E11" s="1">
        <v>8</v>
      </c>
      <c r="F11" s="1">
        <v>8</v>
      </c>
      <c r="G11" s="1">
        <v>8</v>
      </c>
      <c r="H11" s="1">
        <v>8</v>
      </c>
      <c r="I11" s="1">
        <v>8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</row>
    <row r="12" spans="1:16" x14ac:dyDescent="0.2">
      <c r="A12" t="s">
        <v>14</v>
      </c>
      <c r="B12" s="1">
        <v>80</v>
      </c>
      <c r="C12" s="1">
        <v>80</v>
      </c>
      <c r="D12" s="1">
        <v>80</v>
      </c>
      <c r="E12" s="1">
        <v>80</v>
      </c>
      <c r="F12" s="1">
        <v>45</v>
      </c>
      <c r="G12" s="1">
        <v>86</v>
      </c>
      <c r="H12" s="1">
        <v>86</v>
      </c>
      <c r="I12" s="1">
        <v>86</v>
      </c>
      <c r="J12" s="1">
        <v>86</v>
      </c>
      <c r="K12" s="1">
        <v>86</v>
      </c>
      <c r="L12" s="1">
        <v>75</v>
      </c>
      <c r="M12" s="1">
        <v>72</v>
      </c>
      <c r="N12" s="1">
        <v>68</v>
      </c>
      <c r="O12" s="1">
        <v>35</v>
      </c>
      <c r="P12" s="1">
        <v>92</v>
      </c>
    </row>
    <row r="13" spans="1:16" x14ac:dyDescent="0.2">
      <c r="A13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10</v>
      </c>
      <c r="H13" s="1">
        <v>1</v>
      </c>
      <c r="I13" s="1">
        <v>1</v>
      </c>
      <c r="J13" s="1">
        <v>1</v>
      </c>
      <c r="K13" s="1">
        <v>1</v>
      </c>
      <c r="L13" s="1">
        <v>5</v>
      </c>
      <c r="M13" s="1">
        <v>1</v>
      </c>
      <c r="N13" s="1">
        <v>0</v>
      </c>
      <c r="O13" s="1">
        <v>5</v>
      </c>
      <c r="P13" s="1">
        <v>15</v>
      </c>
    </row>
    <row r="14" spans="1:16" x14ac:dyDescent="0.2">
      <c r="A14" t="s">
        <v>16</v>
      </c>
      <c r="B14" s="1">
        <v>30000</v>
      </c>
      <c r="C14" s="1">
        <v>30000</v>
      </c>
      <c r="D14" s="1">
        <v>30000</v>
      </c>
      <c r="E14" s="1">
        <v>30000</v>
      </c>
      <c r="F14" s="1">
        <v>15000</v>
      </c>
      <c r="G14" s="1">
        <v>200000</v>
      </c>
      <c r="H14" s="1">
        <v>9500</v>
      </c>
      <c r="I14" s="1">
        <v>3500</v>
      </c>
      <c r="J14" s="1">
        <v>9500</v>
      </c>
      <c r="K14" s="1">
        <v>9500</v>
      </c>
      <c r="L14" s="1">
        <v>4000</v>
      </c>
      <c r="M14" s="1">
        <v>900</v>
      </c>
      <c r="N14" s="1">
        <v>20000</v>
      </c>
      <c r="O14" s="1">
        <v>10000</v>
      </c>
      <c r="P14" s="1">
        <v>300000</v>
      </c>
    </row>
    <row r="15" spans="1:16" x14ac:dyDescent="0.2">
      <c r="A15" t="s">
        <v>17</v>
      </c>
      <c r="B15" s="1">
        <v>100</v>
      </c>
      <c r="C15" s="1">
        <v>100</v>
      </c>
      <c r="D15" s="1">
        <v>100</v>
      </c>
      <c r="E15" s="1">
        <v>100</v>
      </c>
      <c r="F15" s="1">
        <v>100</v>
      </c>
      <c r="G15" s="1">
        <v>100</v>
      </c>
      <c r="H15" s="1">
        <v>80</v>
      </c>
      <c r="I15" s="1">
        <v>80</v>
      </c>
      <c r="J15" s="1">
        <v>80</v>
      </c>
      <c r="K15" s="1">
        <v>80</v>
      </c>
      <c r="L15" s="1">
        <v>80</v>
      </c>
      <c r="M15" s="1">
        <v>80</v>
      </c>
      <c r="N15" s="1">
        <v>100</v>
      </c>
      <c r="O15" s="1">
        <v>100</v>
      </c>
      <c r="P15" s="1">
        <v>100</v>
      </c>
    </row>
    <row r="16" spans="1:16" x14ac:dyDescent="0.2">
      <c r="A16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2">
        <v>0</v>
      </c>
      <c r="I16" s="1">
        <v>1</v>
      </c>
      <c r="J16" s="2">
        <v>0</v>
      </c>
      <c r="K16" s="2">
        <v>0</v>
      </c>
      <c r="L16" s="1">
        <v>1</v>
      </c>
      <c r="M16" s="1">
        <v>1</v>
      </c>
      <c r="N16" s="1">
        <v>0.15</v>
      </c>
      <c r="O16" s="1">
        <v>0</v>
      </c>
      <c r="P16" s="1">
        <v>0</v>
      </c>
    </row>
    <row r="17" spans="1:16" x14ac:dyDescent="0.2">
      <c r="A17" t="s">
        <v>19</v>
      </c>
      <c r="B17" s="1">
        <v>95</v>
      </c>
      <c r="C17" s="1">
        <v>95</v>
      </c>
      <c r="D17" s="1">
        <v>95</v>
      </c>
      <c r="E17" s="1">
        <v>95</v>
      </c>
      <c r="F17" s="1">
        <v>95</v>
      </c>
      <c r="G17" s="1">
        <v>95</v>
      </c>
      <c r="H17" s="1">
        <v>75</v>
      </c>
      <c r="I17" s="1">
        <v>80</v>
      </c>
      <c r="J17" s="1">
        <v>75</v>
      </c>
      <c r="K17" s="1">
        <v>75</v>
      </c>
      <c r="L17" s="1">
        <v>80</v>
      </c>
      <c r="M17" s="1">
        <v>80</v>
      </c>
      <c r="N17" s="1">
        <v>95</v>
      </c>
      <c r="O17" s="1">
        <v>95</v>
      </c>
      <c r="P17" s="1">
        <v>95</v>
      </c>
    </row>
    <row r="18" spans="1:16" x14ac:dyDescent="0.2">
      <c r="A18" t="s">
        <v>20</v>
      </c>
      <c r="B18" s="1">
        <v>11</v>
      </c>
      <c r="C18" s="1">
        <v>11</v>
      </c>
      <c r="D18" s="1">
        <v>11</v>
      </c>
      <c r="E18" s="1">
        <v>11</v>
      </c>
      <c r="F18" s="1">
        <v>11</v>
      </c>
      <c r="G18" s="1">
        <v>9</v>
      </c>
      <c r="H18" s="1">
        <v>9</v>
      </c>
      <c r="I18" s="1">
        <v>9</v>
      </c>
      <c r="J18" s="1">
        <v>9</v>
      </c>
      <c r="K18" s="1">
        <v>9</v>
      </c>
      <c r="L18" s="1">
        <v>9</v>
      </c>
      <c r="M18" s="1">
        <v>9</v>
      </c>
      <c r="N18" s="1">
        <v>9</v>
      </c>
      <c r="O18" s="1">
        <v>9</v>
      </c>
      <c r="P18" s="1">
        <v>9</v>
      </c>
    </row>
    <row r="19" spans="1:16" x14ac:dyDescent="0.2">
      <c r="A19" t="s">
        <v>21</v>
      </c>
      <c r="B19" s="1">
        <v>1</v>
      </c>
      <c r="C19" s="1">
        <v>1</v>
      </c>
      <c r="D19" s="1">
        <v>1</v>
      </c>
      <c r="E19" s="1">
        <v>3</v>
      </c>
      <c r="F19" s="1">
        <v>2</v>
      </c>
      <c r="G19" s="1">
        <v>1</v>
      </c>
      <c r="H19" s="1">
        <v>1</v>
      </c>
      <c r="I19" s="1">
        <v>2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</row>
    <row r="20" spans="1:16" x14ac:dyDescent="0.2">
      <c r="A20" t="s">
        <v>22</v>
      </c>
      <c r="B20" s="1">
        <v>50</v>
      </c>
      <c r="C20" s="1">
        <v>50</v>
      </c>
      <c r="D20" s="1">
        <v>50</v>
      </c>
      <c r="E20" s="1">
        <v>50</v>
      </c>
      <c r="F20" s="1">
        <v>50</v>
      </c>
      <c r="G20" s="1">
        <v>50</v>
      </c>
      <c r="H20" s="1">
        <v>25</v>
      </c>
      <c r="I20" s="1">
        <v>20</v>
      </c>
      <c r="J20" s="1">
        <v>25</v>
      </c>
      <c r="K20" s="1">
        <v>25</v>
      </c>
      <c r="L20" s="1">
        <v>50</v>
      </c>
      <c r="M20" s="1">
        <v>50</v>
      </c>
      <c r="N20" s="1">
        <v>50</v>
      </c>
      <c r="O20" s="1">
        <v>50</v>
      </c>
      <c r="P20" s="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9FBF-3628-C549-BA03-D7DE197AFA4E}">
  <dimension ref="A1:G13"/>
  <sheetViews>
    <sheetView tabSelected="1" workbookViewId="0">
      <selection activeCell="C15" sqref="C15"/>
    </sheetView>
  </sheetViews>
  <sheetFormatPr baseColWidth="10" defaultRowHeight="16" x14ac:dyDescent="0.2"/>
  <cols>
    <col min="1" max="1" width="16" bestFit="1" customWidth="1"/>
  </cols>
  <sheetData>
    <row r="1" spans="1:7" x14ac:dyDescent="0.2">
      <c r="A1" t="s">
        <v>24</v>
      </c>
      <c r="B1" t="s">
        <v>65</v>
      </c>
      <c r="C1" t="s">
        <v>67</v>
      </c>
      <c r="D1" t="s">
        <v>66</v>
      </c>
      <c r="E1" t="s">
        <v>69</v>
      </c>
      <c r="F1" t="s">
        <v>105</v>
      </c>
      <c r="G1" t="s">
        <v>70</v>
      </c>
    </row>
    <row r="2" spans="1:7" x14ac:dyDescent="0.2">
      <c r="A2" t="s">
        <v>26</v>
      </c>
      <c r="B2">
        <v>650.52</v>
      </c>
      <c r="C2">
        <v>778.09</v>
      </c>
      <c r="D2">
        <v>918.39</v>
      </c>
      <c r="E2" s="4">
        <v>492.35778354999997</v>
      </c>
      <c r="F2" s="4">
        <v>634.58030389999999</v>
      </c>
      <c r="G2" s="4">
        <v>849.50850710000009</v>
      </c>
    </row>
    <row r="3" spans="1:7" x14ac:dyDescent="0.2">
      <c r="A3" t="s">
        <v>27</v>
      </c>
      <c r="B3" s="4">
        <v>17.857536190000001</v>
      </c>
      <c r="C3" s="4">
        <v>17.857536190000001</v>
      </c>
      <c r="D3" s="4">
        <v>17.857536190000001</v>
      </c>
      <c r="E3" s="4">
        <v>11.320402407500001</v>
      </c>
      <c r="F3" s="4">
        <v>11.320402407500001</v>
      </c>
      <c r="G3" s="4">
        <v>11.3204024075</v>
      </c>
    </row>
    <row r="4" spans="1:7" x14ac:dyDescent="0.2">
      <c r="A4" t="s">
        <v>28</v>
      </c>
      <c r="B4" s="4">
        <v>2.5510765989999999</v>
      </c>
      <c r="C4" s="4">
        <v>2.5510765989999999</v>
      </c>
      <c r="D4" s="4">
        <v>2.5510765989999999</v>
      </c>
      <c r="E4" s="4">
        <v>1.4860021185000001</v>
      </c>
      <c r="F4" s="4">
        <v>1.4860021185000001</v>
      </c>
      <c r="G4" s="4">
        <v>1.4860021185000001</v>
      </c>
    </row>
    <row r="5" spans="1:7" x14ac:dyDescent="0.2">
      <c r="A5" t="s">
        <v>29</v>
      </c>
      <c r="B5" s="1">
        <v>3</v>
      </c>
      <c r="C5" s="1">
        <v>3</v>
      </c>
      <c r="D5" s="1">
        <v>3</v>
      </c>
      <c r="E5" s="1">
        <v>2</v>
      </c>
      <c r="F5" s="1">
        <v>2</v>
      </c>
      <c r="G5" s="1">
        <v>2</v>
      </c>
    </row>
    <row r="6" spans="1:7" x14ac:dyDescent="0.2">
      <c r="A6" t="s">
        <v>30</v>
      </c>
      <c r="B6" s="1">
        <v>25</v>
      </c>
      <c r="C6" s="1">
        <v>25</v>
      </c>
      <c r="D6" s="1">
        <v>25</v>
      </c>
      <c r="E6" s="1">
        <v>25</v>
      </c>
      <c r="F6" s="1">
        <v>25</v>
      </c>
      <c r="G6" s="1">
        <v>25</v>
      </c>
    </row>
    <row r="7" spans="1:7" x14ac:dyDescent="0.2">
      <c r="A7" t="s">
        <v>31</v>
      </c>
      <c r="B7">
        <v>0.3</v>
      </c>
      <c r="C7">
        <v>0.3</v>
      </c>
      <c r="D7">
        <v>0.3</v>
      </c>
      <c r="E7">
        <v>0.3</v>
      </c>
      <c r="F7">
        <v>0.3</v>
      </c>
      <c r="G7">
        <v>0.3</v>
      </c>
    </row>
    <row r="8" spans="1:7" x14ac:dyDescent="0.2">
      <c r="A8" t="s">
        <v>32</v>
      </c>
      <c r="B8" s="4">
        <v>30.07</v>
      </c>
      <c r="C8" s="4">
        <f>AVERAGE(B8,D8)</f>
        <v>48.67</v>
      </c>
      <c r="D8" s="4">
        <v>67.27</v>
      </c>
      <c r="E8" s="4">
        <v>30.07</v>
      </c>
      <c r="F8" s="4">
        <f>AVERAGE(E8,G8)</f>
        <v>48.67</v>
      </c>
      <c r="G8" s="4">
        <v>67.27</v>
      </c>
    </row>
    <row r="9" spans="1:7" x14ac:dyDescent="0.2">
      <c r="A9" t="s">
        <v>33</v>
      </c>
      <c r="B9">
        <v>0.53</v>
      </c>
      <c r="C9">
        <v>0.53</v>
      </c>
      <c r="D9">
        <v>0.53</v>
      </c>
      <c r="E9" s="4">
        <v>0.34499999999999997</v>
      </c>
      <c r="F9" s="4">
        <v>0.34499999999999997</v>
      </c>
      <c r="G9" s="4">
        <v>0.34499999999999997</v>
      </c>
    </row>
    <row r="10" spans="1:7" x14ac:dyDescent="0.2">
      <c r="A10" t="s">
        <v>13</v>
      </c>
      <c r="B10">
        <v>8</v>
      </c>
      <c r="C10">
        <f t="shared" ref="C10" si="0">AVERAGE(B10,D10)</f>
        <v>8</v>
      </c>
      <c r="D10">
        <v>8</v>
      </c>
      <c r="E10" s="1">
        <v>8</v>
      </c>
      <c r="F10" s="1">
        <v>8</v>
      </c>
      <c r="G10" s="1">
        <v>8</v>
      </c>
    </row>
    <row r="11" spans="1:7" x14ac:dyDescent="0.2">
      <c r="A11" t="s">
        <v>45</v>
      </c>
      <c r="B11">
        <v>1200</v>
      </c>
      <c r="C11">
        <v>1200</v>
      </c>
      <c r="D11">
        <v>1200</v>
      </c>
      <c r="E11">
        <v>350</v>
      </c>
      <c r="F11">
        <v>350</v>
      </c>
      <c r="G11">
        <v>350</v>
      </c>
    </row>
    <row r="12" spans="1:7" x14ac:dyDescent="0.2">
      <c r="A12" t="s">
        <v>34</v>
      </c>
      <c r="B12">
        <v>0.20480000000000001</v>
      </c>
      <c r="C12">
        <v>0.20480000000000001</v>
      </c>
      <c r="D12">
        <v>0.20480000000000001</v>
      </c>
      <c r="E12">
        <v>0.20480000000000001</v>
      </c>
      <c r="F12">
        <v>0.20480000000000001</v>
      </c>
      <c r="G12">
        <v>0.20480000000000001</v>
      </c>
    </row>
    <row r="13" spans="1:7" x14ac:dyDescent="0.2">
      <c r="A13" t="s">
        <v>35</v>
      </c>
      <c r="B13" s="4">
        <v>43.636012000000001</v>
      </c>
      <c r="C13" s="4">
        <f>AVERAGE(B13,D13)</f>
        <v>55.017696999999998</v>
      </c>
      <c r="D13" s="4">
        <v>66.399382000000003</v>
      </c>
      <c r="E13" s="4">
        <v>43.636012000000001</v>
      </c>
      <c r="F13" s="4">
        <f>AVERAGE(E13,G13)</f>
        <v>55.017696999999998</v>
      </c>
      <c r="G13" s="4">
        <v>66.399382000000003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44AA-8BBC-9A47-B5D7-EE1ABB1FF77B}">
  <dimension ref="A2:K60"/>
  <sheetViews>
    <sheetView workbookViewId="0">
      <selection activeCell="H10" sqref="H10"/>
    </sheetView>
  </sheetViews>
  <sheetFormatPr baseColWidth="10" defaultRowHeight="16" x14ac:dyDescent="0.2"/>
  <cols>
    <col min="5" max="5" width="11.6640625" bestFit="1" customWidth="1"/>
    <col min="6" max="6" width="50.6640625" bestFit="1" customWidth="1"/>
    <col min="7" max="7" width="28.5" bestFit="1" customWidth="1"/>
    <col min="8" max="8" width="12.83203125" bestFit="1" customWidth="1"/>
  </cols>
  <sheetData>
    <row r="2" spans="1:11" x14ac:dyDescent="0.2">
      <c r="B2">
        <v>3412</v>
      </c>
      <c r="C2" t="s">
        <v>52</v>
      </c>
      <c r="D2">
        <v>1</v>
      </c>
      <c r="E2" t="s">
        <v>53</v>
      </c>
    </row>
    <row r="3" spans="1:11" x14ac:dyDescent="0.2">
      <c r="B3">
        <v>1</v>
      </c>
      <c r="C3" t="s">
        <v>55</v>
      </c>
      <c r="D3">
        <v>100000</v>
      </c>
      <c r="E3" t="s">
        <v>54</v>
      </c>
    </row>
    <row r="4" spans="1:11" x14ac:dyDescent="0.2">
      <c r="B4">
        <v>1</v>
      </c>
      <c r="C4" t="s">
        <v>55</v>
      </c>
      <c r="D4" s="4">
        <f>D3/B2</f>
        <v>29.308323563892145</v>
      </c>
      <c r="E4" t="s">
        <v>53</v>
      </c>
    </row>
    <row r="5" spans="1:11" x14ac:dyDescent="0.2">
      <c r="B5">
        <v>1</v>
      </c>
      <c r="C5" t="s">
        <v>55</v>
      </c>
      <c r="D5" s="7">
        <f>D4/1000</f>
        <v>2.9308323563892145E-2</v>
      </c>
      <c r="E5" t="s">
        <v>60</v>
      </c>
      <c r="G5" t="s">
        <v>108</v>
      </c>
      <c r="H5">
        <v>1.2439</v>
      </c>
    </row>
    <row r="7" spans="1:11" x14ac:dyDescent="0.2">
      <c r="A7" s="6" t="s">
        <v>33</v>
      </c>
      <c r="B7" s="6"/>
      <c r="C7" s="6"/>
      <c r="D7" s="6"/>
      <c r="E7" s="6"/>
      <c r="G7" s="6" t="s">
        <v>56</v>
      </c>
      <c r="H7" s="6"/>
      <c r="I7" s="6"/>
      <c r="J7" s="6"/>
      <c r="K7" s="6"/>
    </row>
    <row r="9" spans="1:11" x14ac:dyDescent="0.2">
      <c r="B9" t="s">
        <v>48</v>
      </c>
      <c r="C9" t="s">
        <v>48</v>
      </c>
      <c r="D9" t="s">
        <v>50</v>
      </c>
      <c r="E9" t="s">
        <v>50</v>
      </c>
      <c r="G9" t="s">
        <v>57</v>
      </c>
      <c r="H9" t="s">
        <v>59</v>
      </c>
      <c r="I9" t="s">
        <v>61</v>
      </c>
      <c r="J9" t="s">
        <v>106</v>
      </c>
      <c r="K9" t="s">
        <v>63</v>
      </c>
    </row>
    <row r="10" spans="1:11" x14ac:dyDescent="0.2">
      <c r="B10" t="s">
        <v>47</v>
      </c>
      <c r="C10" t="s">
        <v>49</v>
      </c>
      <c r="D10" t="s">
        <v>47</v>
      </c>
      <c r="E10" t="s">
        <v>49</v>
      </c>
      <c r="G10" t="s">
        <v>58</v>
      </c>
      <c r="H10">
        <f>AVERAGE(2.18,0.99)</f>
        <v>1.585</v>
      </c>
      <c r="I10" s="4">
        <f>H10/$D$5</f>
        <v>54.080199999999998</v>
      </c>
      <c r="J10" s="4">
        <f>1.2439*I10</f>
        <v>67.270360780000004</v>
      </c>
      <c r="K10" t="s">
        <v>64</v>
      </c>
    </row>
    <row r="11" spans="1:11" x14ac:dyDescent="0.2">
      <c r="A11" t="s">
        <v>46</v>
      </c>
      <c r="B11">
        <v>6750</v>
      </c>
      <c r="C11">
        <v>7500</v>
      </c>
      <c r="D11">
        <v>8000</v>
      </c>
      <c r="E11">
        <v>9800</v>
      </c>
      <c r="G11" t="s">
        <v>62</v>
      </c>
      <c r="H11" s="4">
        <f>AVERAGE(0.69,0.75,0.71,0.71,0.7,0.7,0.7)</f>
        <v>0.70857142857142852</v>
      </c>
      <c r="I11" s="4">
        <f>H11/$D$5</f>
        <v>24.176457142857142</v>
      </c>
      <c r="J11" s="4">
        <f>1.2439*I11</f>
        <v>30.073095039999998</v>
      </c>
    </row>
    <row r="12" spans="1:11" x14ac:dyDescent="0.2">
      <c r="A12" t="s">
        <v>51</v>
      </c>
      <c r="B12" s="5">
        <f>$B$2/B11</f>
        <v>0.50548148148148153</v>
      </c>
      <c r="C12" s="5">
        <f t="shared" ref="C12:E12" si="0">$B$2/C11</f>
        <v>0.45493333333333336</v>
      </c>
      <c r="D12" s="5">
        <f t="shared" si="0"/>
        <v>0.42649999999999999</v>
      </c>
      <c r="E12" s="5">
        <f t="shared" si="0"/>
        <v>0.34816326530612246</v>
      </c>
    </row>
    <row r="13" spans="1:11" x14ac:dyDescent="0.2">
      <c r="H13" t="s">
        <v>107</v>
      </c>
    </row>
    <row r="14" spans="1:11" x14ac:dyDescent="0.2">
      <c r="G14" t="s">
        <v>109</v>
      </c>
      <c r="H14">
        <v>35.08</v>
      </c>
      <c r="I14" s="4">
        <f>H14*$H$5</f>
        <v>43.636012000000001</v>
      </c>
    </row>
    <row r="15" spans="1:11" x14ac:dyDescent="0.2">
      <c r="G15" t="s">
        <v>110</v>
      </c>
      <c r="H15">
        <v>53.38</v>
      </c>
      <c r="I15" s="4">
        <f>H15*$H$5</f>
        <v>66.399382000000003</v>
      </c>
    </row>
    <row r="32" spans="1:1" x14ac:dyDescent="0.2">
      <c r="A32" t="s">
        <v>71</v>
      </c>
    </row>
    <row r="34" spans="1:7" x14ac:dyDescent="0.2">
      <c r="A34" t="s">
        <v>33</v>
      </c>
      <c r="B34" t="s">
        <v>72</v>
      </c>
      <c r="C34" t="s">
        <v>73</v>
      </c>
      <c r="D34" t="s">
        <v>48</v>
      </c>
      <c r="E34" t="s">
        <v>74</v>
      </c>
      <c r="F34" t="s">
        <v>75</v>
      </c>
      <c r="G34">
        <v>0.53</v>
      </c>
    </row>
    <row r="35" spans="1:7" x14ac:dyDescent="0.2">
      <c r="A35" t="s">
        <v>33</v>
      </c>
      <c r="B35" t="s">
        <v>72</v>
      </c>
      <c r="C35" t="s">
        <v>73</v>
      </c>
      <c r="D35" t="s">
        <v>76</v>
      </c>
      <c r="E35" t="s">
        <v>74</v>
      </c>
      <c r="F35" t="s">
        <v>77</v>
      </c>
      <c r="G35">
        <v>0.34499999999999997</v>
      </c>
    </row>
    <row r="36" spans="1:7" x14ac:dyDescent="0.2">
      <c r="A36" t="s">
        <v>78</v>
      </c>
      <c r="B36" t="s">
        <v>79</v>
      </c>
      <c r="C36" t="s">
        <v>80</v>
      </c>
      <c r="D36" t="s">
        <v>48</v>
      </c>
      <c r="E36" t="s">
        <v>74</v>
      </c>
      <c r="F36" t="s">
        <v>75</v>
      </c>
      <c r="G36">
        <v>25</v>
      </c>
    </row>
    <row r="37" spans="1:7" x14ac:dyDescent="0.2">
      <c r="A37" t="s">
        <v>78</v>
      </c>
      <c r="B37" t="s">
        <v>79</v>
      </c>
      <c r="C37" t="s">
        <v>80</v>
      </c>
      <c r="D37" t="s">
        <v>76</v>
      </c>
      <c r="E37" t="s">
        <v>74</v>
      </c>
      <c r="F37" t="s">
        <v>77</v>
      </c>
      <c r="G37">
        <v>25</v>
      </c>
    </row>
    <row r="38" spans="1:7" x14ac:dyDescent="0.2">
      <c r="A38" t="s">
        <v>29</v>
      </c>
      <c r="B38" t="s">
        <v>81</v>
      </c>
      <c r="C38" t="s">
        <v>80</v>
      </c>
      <c r="D38" t="s">
        <v>48</v>
      </c>
      <c r="E38" t="s">
        <v>74</v>
      </c>
      <c r="F38" t="s">
        <v>75</v>
      </c>
      <c r="G38">
        <v>3</v>
      </c>
    </row>
    <row r="39" spans="1:7" x14ac:dyDescent="0.2">
      <c r="A39" t="s">
        <v>29</v>
      </c>
      <c r="B39" t="s">
        <v>81</v>
      </c>
      <c r="C39" t="s">
        <v>80</v>
      </c>
      <c r="D39" t="s">
        <v>76</v>
      </c>
      <c r="E39" t="s">
        <v>74</v>
      </c>
      <c r="F39" t="s">
        <v>82</v>
      </c>
      <c r="G39">
        <v>2</v>
      </c>
    </row>
    <row r="40" spans="1:7" x14ac:dyDescent="0.2">
      <c r="A40" t="s">
        <v>83</v>
      </c>
      <c r="B40" t="s">
        <v>26</v>
      </c>
      <c r="C40" t="s">
        <v>84</v>
      </c>
      <c r="D40" t="s">
        <v>48</v>
      </c>
      <c r="E40" t="s">
        <v>74</v>
      </c>
      <c r="F40" t="s">
        <v>85</v>
      </c>
      <c r="G40">
        <v>650.52453260000004</v>
      </c>
    </row>
    <row r="41" spans="1:7" x14ac:dyDescent="0.2">
      <c r="A41" t="s">
        <v>83</v>
      </c>
      <c r="B41" t="s">
        <v>26</v>
      </c>
      <c r="C41" t="s">
        <v>84</v>
      </c>
      <c r="D41" t="s">
        <v>48</v>
      </c>
      <c r="E41" t="s">
        <v>74</v>
      </c>
      <c r="F41" t="s">
        <v>86</v>
      </c>
      <c r="G41">
        <v>778.07836259999999</v>
      </c>
    </row>
    <row r="42" spans="1:7" x14ac:dyDescent="0.2">
      <c r="A42" t="s">
        <v>83</v>
      </c>
      <c r="B42" t="s">
        <v>26</v>
      </c>
      <c r="C42" t="s">
        <v>84</v>
      </c>
      <c r="D42" t="s">
        <v>48</v>
      </c>
      <c r="E42" t="s">
        <v>74</v>
      </c>
      <c r="F42" t="s">
        <v>87</v>
      </c>
      <c r="G42">
        <v>918.38757550000003</v>
      </c>
    </row>
    <row r="43" spans="1:7" x14ac:dyDescent="0.2">
      <c r="A43" t="s">
        <v>83</v>
      </c>
      <c r="B43" t="s">
        <v>26</v>
      </c>
      <c r="C43" t="s">
        <v>84</v>
      </c>
      <c r="D43" t="s">
        <v>76</v>
      </c>
      <c r="E43" t="s">
        <v>74</v>
      </c>
      <c r="F43" t="s">
        <v>88</v>
      </c>
      <c r="G43">
        <v>414.54994729999999</v>
      </c>
    </row>
    <row r="44" spans="1:7" x14ac:dyDescent="0.2">
      <c r="A44" t="s">
        <v>83</v>
      </c>
      <c r="B44" t="s">
        <v>26</v>
      </c>
      <c r="C44" t="s">
        <v>84</v>
      </c>
      <c r="D44" t="s">
        <v>76</v>
      </c>
      <c r="E44" t="s">
        <v>74</v>
      </c>
      <c r="F44" t="s">
        <v>89</v>
      </c>
      <c r="G44">
        <v>478.32686219999999</v>
      </c>
    </row>
    <row r="45" spans="1:7" x14ac:dyDescent="0.2">
      <c r="A45" t="s">
        <v>83</v>
      </c>
      <c r="B45" t="s">
        <v>26</v>
      </c>
      <c r="C45" t="s">
        <v>84</v>
      </c>
      <c r="D45" t="s">
        <v>76</v>
      </c>
      <c r="E45" t="s">
        <v>74</v>
      </c>
      <c r="F45" t="s">
        <v>90</v>
      </c>
      <c r="G45">
        <v>554.85916020000002</v>
      </c>
    </row>
    <row r="46" spans="1:7" x14ac:dyDescent="0.2">
      <c r="A46" t="s">
        <v>83</v>
      </c>
      <c r="B46" t="s">
        <v>26</v>
      </c>
      <c r="C46" t="s">
        <v>84</v>
      </c>
      <c r="D46" t="s">
        <v>76</v>
      </c>
      <c r="E46" t="s">
        <v>74</v>
      </c>
      <c r="F46" t="s">
        <v>91</v>
      </c>
      <c r="G46">
        <v>570.16561979999994</v>
      </c>
    </row>
    <row r="47" spans="1:7" x14ac:dyDescent="0.2">
      <c r="A47" t="s">
        <v>83</v>
      </c>
      <c r="B47" t="s">
        <v>26</v>
      </c>
      <c r="C47" t="s">
        <v>84</v>
      </c>
      <c r="D47" t="s">
        <v>76</v>
      </c>
      <c r="E47" t="s">
        <v>74</v>
      </c>
      <c r="F47" t="s">
        <v>92</v>
      </c>
      <c r="G47">
        <v>790.83374560000004</v>
      </c>
    </row>
    <row r="48" spans="1:7" x14ac:dyDescent="0.2">
      <c r="A48" t="s">
        <v>83</v>
      </c>
      <c r="B48" t="s">
        <v>26</v>
      </c>
      <c r="C48" t="s">
        <v>84</v>
      </c>
      <c r="D48" t="s">
        <v>76</v>
      </c>
      <c r="E48" t="s">
        <v>74</v>
      </c>
      <c r="F48" t="s">
        <v>93</v>
      </c>
      <c r="G48">
        <v>1144.157854</v>
      </c>
    </row>
    <row r="49" spans="1:7" x14ac:dyDescent="0.2">
      <c r="A49" t="s">
        <v>27</v>
      </c>
      <c r="B49" t="s">
        <v>94</v>
      </c>
      <c r="C49" t="s">
        <v>95</v>
      </c>
      <c r="D49" t="s">
        <v>48</v>
      </c>
      <c r="E49" t="s">
        <v>74</v>
      </c>
      <c r="F49" t="s">
        <v>96</v>
      </c>
      <c r="G49">
        <v>17.857536190000001</v>
      </c>
    </row>
    <row r="50" spans="1:7" x14ac:dyDescent="0.2">
      <c r="A50" t="s">
        <v>27</v>
      </c>
      <c r="B50" t="s">
        <v>94</v>
      </c>
      <c r="C50" t="s">
        <v>95</v>
      </c>
      <c r="D50" t="s">
        <v>76</v>
      </c>
      <c r="E50" t="s">
        <v>74</v>
      </c>
      <c r="F50" t="s">
        <v>97</v>
      </c>
      <c r="G50">
        <v>8.9287680950000006</v>
      </c>
    </row>
    <row r="51" spans="1:7" x14ac:dyDescent="0.2">
      <c r="A51" t="s">
        <v>27</v>
      </c>
      <c r="B51" t="s">
        <v>94</v>
      </c>
      <c r="C51" t="s">
        <v>95</v>
      </c>
      <c r="D51" t="s">
        <v>76</v>
      </c>
      <c r="E51" t="s">
        <v>74</v>
      </c>
      <c r="F51" t="s">
        <v>98</v>
      </c>
      <c r="G51">
        <v>13.71203672</v>
      </c>
    </row>
    <row r="52" spans="1:7" x14ac:dyDescent="0.2">
      <c r="A52" t="s">
        <v>28</v>
      </c>
      <c r="B52" t="s">
        <v>99</v>
      </c>
      <c r="C52" t="s">
        <v>100</v>
      </c>
      <c r="D52" t="s">
        <v>48</v>
      </c>
      <c r="E52" t="s">
        <v>74</v>
      </c>
      <c r="F52" t="s">
        <v>96</v>
      </c>
      <c r="G52">
        <v>2.5510765989999999</v>
      </c>
    </row>
    <row r="53" spans="1:7" x14ac:dyDescent="0.2">
      <c r="A53" t="s">
        <v>28</v>
      </c>
      <c r="B53" t="s">
        <v>99</v>
      </c>
      <c r="C53" t="s">
        <v>100</v>
      </c>
      <c r="D53" t="s">
        <v>76</v>
      </c>
      <c r="E53" t="s">
        <v>74</v>
      </c>
      <c r="F53" t="s">
        <v>97</v>
      </c>
      <c r="G53">
        <v>1.2755382989999999</v>
      </c>
    </row>
    <row r="54" spans="1:7" x14ac:dyDescent="0.2">
      <c r="A54" t="s">
        <v>28</v>
      </c>
      <c r="B54" t="s">
        <v>99</v>
      </c>
      <c r="C54" t="s">
        <v>100</v>
      </c>
      <c r="D54" t="s">
        <v>76</v>
      </c>
      <c r="E54" t="s">
        <v>74</v>
      </c>
      <c r="F54" t="s">
        <v>98</v>
      </c>
      <c r="G54">
        <v>1.696465938</v>
      </c>
    </row>
    <row r="55" spans="1:7" x14ac:dyDescent="0.2">
      <c r="A55" t="s">
        <v>101</v>
      </c>
      <c r="B55" t="s">
        <v>13</v>
      </c>
      <c r="C55" t="s">
        <v>73</v>
      </c>
      <c r="D55" t="s">
        <v>48</v>
      </c>
      <c r="E55" t="s">
        <v>74</v>
      </c>
      <c r="F55" t="s">
        <v>75</v>
      </c>
      <c r="G55">
        <v>7.4999999999999997E-2</v>
      </c>
    </row>
    <row r="56" spans="1:7" x14ac:dyDescent="0.2">
      <c r="A56" t="s">
        <v>101</v>
      </c>
      <c r="B56" t="s">
        <v>13</v>
      </c>
      <c r="C56" t="s">
        <v>73</v>
      </c>
      <c r="D56" t="s">
        <v>76</v>
      </c>
      <c r="E56" t="s">
        <v>74</v>
      </c>
      <c r="F56" t="s">
        <v>77</v>
      </c>
      <c r="G56">
        <v>7.0000000000000007E-2</v>
      </c>
    </row>
    <row r="58" spans="1:7" x14ac:dyDescent="0.2">
      <c r="F58" t="s">
        <v>102</v>
      </c>
      <c r="G58">
        <f>AVERAGE(G43,G46)</f>
        <v>492.35778354999997</v>
      </c>
    </row>
    <row r="59" spans="1:7" x14ac:dyDescent="0.2">
      <c r="F59" t="s">
        <v>103</v>
      </c>
      <c r="G59">
        <f t="shared" ref="G59:G60" si="1">AVERAGE(G44,G47)</f>
        <v>634.58030389999999</v>
      </c>
    </row>
    <row r="60" spans="1:7" x14ac:dyDescent="0.2">
      <c r="F60" t="s">
        <v>104</v>
      </c>
      <c r="G60">
        <f t="shared" si="1"/>
        <v>849.50850710000009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a5956d-1620-45b9-bf7b-e5c296d25fcf" xsi:nil="true"/>
    <lcf76f155ced4ddcb4097134ff3c332f xmlns="b5c74d73-7164-4efb-a1e8-0661fbd01400">
      <Terms xmlns="http://schemas.microsoft.com/office/infopath/2007/PartnerControls"/>
    </lcf76f155ced4ddcb4097134ff3c332f>
    <number xmlns="b5c74d73-7164-4efb-a1e8-0661fbd014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AF274F630BB43B35802C6341E6CC6" ma:contentTypeVersion="19" ma:contentTypeDescription="Create a new document." ma:contentTypeScope="" ma:versionID="1962e00979fc346e11a4f7e5a325e47f">
  <xsd:schema xmlns:xsd="http://www.w3.org/2001/XMLSchema" xmlns:xs="http://www.w3.org/2001/XMLSchema" xmlns:p="http://schemas.microsoft.com/office/2006/metadata/properties" xmlns:ns2="b5c74d73-7164-4efb-a1e8-0661fbd01400" xmlns:ns3="44a5956d-1620-45b9-bf7b-e5c296d25fcf" targetNamespace="http://schemas.microsoft.com/office/2006/metadata/properties" ma:root="true" ma:fieldsID="0af0dd557faa85a64a0ecb74bbc1cfad" ns2:_="" ns3:_="">
    <xsd:import namespace="b5c74d73-7164-4efb-a1e8-0661fbd01400"/>
    <xsd:import namespace="44a5956d-1620-45b9-bf7b-e5c296d25f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numbe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74d73-7164-4efb-a1e8-0661fbd01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7df0fb1-15b7-47b4-8051-61c5cb37cc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umber" ma:index="24" nillable="true" ma:displayName="number" ma:format="Dropdown" ma:internalName="number" ma:percentage="FALSE">
      <xsd:simpleType>
        <xsd:restriction base="dms:Number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956d-1620-45b9-bf7b-e5c296d25fc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d9f4bf7-8ac0-43f7-9495-b2eeff4c0ad1}" ma:internalName="TaxCatchAll" ma:showField="CatchAllData" ma:web="44a5956d-1620-45b9-bf7b-e5c296d25f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AEB661-827F-4D42-AE90-FFF66F361320}">
  <ds:schemaRefs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4a5956d-1620-45b9-bf7b-e5c296d25fcf"/>
    <ds:schemaRef ds:uri="b5c74d73-7164-4efb-a1e8-0661fbd01400"/>
  </ds:schemaRefs>
</ds:datastoreItem>
</file>

<file path=customXml/itemProps2.xml><?xml version="1.0" encoding="utf-8"?>
<ds:datastoreItem xmlns:ds="http://schemas.openxmlformats.org/officeDocument/2006/customXml" ds:itemID="{6802F634-ECE0-407B-A4E0-DB9FA4418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74d73-7164-4efb-a1e8-0661fbd01400"/>
    <ds:schemaRef ds:uri="44a5956d-1620-45b9-bf7b-e5c296d25f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A4B981-867A-49F8-861B-34BF5311CD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SSW</vt:lpstr>
      <vt:lpstr>lcos w rep</vt:lpstr>
      <vt:lpstr>lcoe (UK)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Barnaby  Winser</dc:creator>
  <cp:lastModifiedBy>Barnaby Winser</cp:lastModifiedBy>
  <dcterms:created xsi:type="dcterms:W3CDTF">2024-07-04T11:11:15Z</dcterms:created>
  <dcterms:modified xsi:type="dcterms:W3CDTF">2025-01-22T14:26:27Z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0x010100783AF274F630BB43B35802C6341E6CC6</vt:lpwstr>
  </property>
</Properties>
</file>