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esiliency_thesis\"/>
    </mc:Choice>
  </mc:AlternateContent>
  <xr:revisionPtr revIDLastSave="0" documentId="13_ncr:1_{84997259-A361-4A87-9DF6-82C5FFD11B7A}" xr6:coauthVersionLast="36" xr6:coauthVersionMax="47" xr10:uidLastSave="{00000000-0000-0000-0000-000000000000}"/>
  <bookViews>
    <workbookView xWindow="0" yWindow="0" windowWidth="0" windowHeight="0" firstSheet="1" activeTab="4" xr2:uid="{E23FA8E9-6B97-4428-9053-0CF64FAC84C1}"/>
  </bookViews>
  <sheets>
    <sheet name="Tooele Table" sheetId="2" r:id="rId1"/>
    <sheet name="TTCents" sheetId="3" r:id="rId2"/>
    <sheet name="TTDollars" sheetId="4" r:id="rId3"/>
    <sheet name="Sheet6" sheetId="6" r:id="rId4"/>
    <sheet name="FinalLogsum Table" sheetId="7" r:id="rId5"/>
    <sheet name="Comparison table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3" i="4"/>
  <c r="E13" i="2" l="1"/>
  <c r="D13" i="2"/>
  <c r="S11" i="2"/>
  <c r="S12" i="2"/>
  <c r="S10" i="2"/>
  <c r="R11" i="2"/>
  <c r="R12" i="2"/>
  <c r="R10" i="2"/>
  <c r="Q11" i="2"/>
  <c r="Q12" i="2"/>
  <c r="Q10" i="2"/>
  <c r="I13" i="2"/>
  <c r="H13" i="2"/>
  <c r="G13" i="2"/>
  <c r="F13" i="2"/>
  <c r="M15" i="2"/>
  <c r="F16" i="2"/>
  <c r="H16" i="2"/>
  <c r="I16" i="2"/>
  <c r="D16" i="2"/>
  <c r="H24" i="2"/>
  <c r="L24" i="2"/>
  <c r="K24" i="2"/>
  <c r="J24" i="2"/>
  <c r="I24" i="2"/>
  <c r="G24" i="2"/>
  <c r="F24" i="2"/>
  <c r="E24" i="2"/>
  <c r="D24" i="2"/>
  <c r="C24" i="2"/>
  <c r="L22" i="3"/>
  <c r="L23" i="3"/>
  <c r="L24" i="3"/>
  <c r="L25" i="3"/>
  <c r="L26" i="3"/>
  <c r="L27" i="3"/>
  <c r="L28" i="3"/>
  <c r="L29" i="3"/>
  <c r="L30" i="3"/>
  <c r="L31" i="3"/>
  <c r="L32" i="3"/>
  <c r="L33" i="3"/>
  <c r="C27" i="2" l="1"/>
  <c r="F11" i="2"/>
  <c r="K32" i="4"/>
  <c r="F1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3" i="4"/>
  <c r="K34" i="4"/>
  <c r="K35" i="4"/>
  <c r="K36" i="4"/>
  <c r="K37" i="4"/>
  <c r="K38" i="4"/>
  <c r="K39" i="4"/>
  <c r="K40" i="4"/>
  <c r="K41" i="4"/>
  <c r="K42" i="4"/>
  <c r="K43" i="4"/>
  <c r="K44" i="4"/>
  <c r="L23" i="4"/>
  <c r="L29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C29" i="4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D44" i="4"/>
  <c r="E44" i="4"/>
  <c r="F44" i="4"/>
  <c r="G44" i="4"/>
  <c r="H44" i="4"/>
  <c r="I44" i="4"/>
  <c r="J44" i="4"/>
  <c r="C44" i="4"/>
  <c r="L3" i="3"/>
  <c r="L3" i="4" s="1"/>
  <c r="L4" i="3"/>
  <c r="L4" i="4" s="1"/>
  <c r="L5" i="3"/>
  <c r="L5" i="4" s="1"/>
  <c r="L6" i="3"/>
  <c r="L6" i="4" s="1"/>
  <c r="L7" i="3"/>
  <c r="L7" i="4" s="1"/>
  <c r="L8" i="3"/>
  <c r="L8" i="4" s="1"/>
  <c r="L9" i="3"/>
  <c r="L9" i="4" s="1"/>
  <c r="L10" i="3"/>
  <c r="L10" i="4" s="1"/>
  <c r="L11" i="3"/>
  <c r="L11" i="4" s="1"/>
  <c r="L12" i="3"/>
  <c r="L12" i="4" s="1"/>
  <c r="L13" i="3"/>
  <c r="L13" i="4" s="1"/>
  <c r="L14" i="3"/>
  <c r="L14" i="4" s="1"/>
  <c r="L15" i="3"/>
  <c r="L15" i="4" s="1"/>
  <c r="L16" i="3"/>
  <c r="L16" i="4" s="1"/>
  <c r="L17" i="3"/>
  <c r="L17" i="4" s="1"/>
  <c r="L18" i="3"/>
  <c r="L18" i="4" s="1"/>
  <c r="L19" i="3"/>
  <c r="L19" i="4" s="1"/>
  <c r="L20" i="3"/>
  <c r="L20" i="4" s="1"/>
  <c r="L21" i="3"/>
  <c r="L21" i="4" s="1"/>
  <c r="L22" i="4"/>
  <c r="L24" i="4"/>
  <c r="L25" i="4"/>
  <c r="L26" i="4"/>
  <c r="L27" i="4"/>
  <c r="L28" i="4"/>
  <c r="L30" i="4"/>
  <c r="L31" i="4"/>
  <c r="L32" i="4"/>
  <c r="L33" i="4"/>
  <c r="L34" i="3"/>
  <c r="L34" i="4" s="1"/>
  <c r="L35" i="3"/>
  <c r="L35" i="4" s="1"/>
  <c r="L36" i="3"/>
  <c r="L36" i="4" s="1"/>
  <c r="L37" i="3"/>
  <c r="L37" i="4" s="1"/>
  <c r="L38" i="3"/>
  <c r="L38" i="4" s="1"/>
  <c r="L39" i="3"/>
  <c r="L39" i="4" s="1"/>
  <c r="L40" i="3"/>
  <c r="L40" i="4" s="1"/>
  <c r="L41" i="3"/>
  <c r="L41" i="4" s="1"/>
  <c r="L42" i="3"/>
  <c r="L42" i="4" s="1"/>
  <c r="L43" i="3"/>
  <c r="L43" i="4" s="1"/>
  <c r="L2" i="3"/>
  <c r="L44" i="4" s="1"/>
  <c r="M11" i="4" l="1"/>
  <c r="M10" i="4"/>
  <c r="M9" i="4"/>
  <c r="M8" i="4"/>
  <c r="M7" i="4"/>
  <c r="M5" i="4"/>
  <c r="M3" i="4"/>
  <c r="M42" i="4"/>
  <c r="M40" i="4"/>
  <c r="M38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6" i="4"/>
  <c r="M4" i="4"/>
  <c r="M43" i="4"/>
  <c r="M41" i="4"/>
  <c r="M39" i="4"/>
  <c r="M37" i="4"/>
  <c r="M35" i="4"/>
  <c r="M44" i="4"/>
  <c r="I12" i="2" l="1"/>
  <c r="G12" i="2"/>
  <c r="F12" i="2" s="1"/>
  <c r="G10" i="2"/>
  <c r="F10" i="2" s="1"/>
  <c r="E12" i="2"/>
  <c r="E11" i="2"/>
  <c r="E10" i="2"/>
  <c r="D10" i="2" s="1"/>
  <c r="G9" i="2"/>
  <c r="G8" i="2"/>
  <c r="G7" i="2"/>
  <c r="E9" i="2"/>
  <c r="E8" i="2"/>
  <c r="E7" i="2"/>
  <c r="G16" i="2" l="1"/>
  <c r="O15" i="2"/>
  <c r="E16" i="2"/>
  <c r="L16" i="2"/>
  <c r="N16" i="2"/>
  <c r="O16" i="2"/>
  <c r="N15" i="2"/>
  <c r="N17" i="2"/>
  <c r="L17" i="2"/>
  <c r="M16" i="2"/>
  <c r="M17" i="2"/>
  <c r="O17" i="2"/>
  <c r="L15" i="2"/>
  <c r="L21" i="7"/>
  <c r="L13" i="7"/>
  <c r="L40" i="7"/>
  <c r="L29" i="7"/>
  <c r="L7" i="7"/>
  <c r="L19" i="7"/>
  <c r="L32" i="7"/>
  <c r="L17" i="7"/>
  <c r="L47" i="7"/>
  <c r="L31" i="7"/>
  <c r="L20" i="7"/>
  <c r="L36" i="7"/>
  <c r="L42" i="7"/>
  <c r="L43" i="7"/>
  <c r="L27" i="7"/>
  <c r="L11" i="7"/>
  <c r="L18" i="7"/>
  <c r="L44" i="7"/>
  <c r="L15" i="7"/>
  <c r="L41" i="7"/>
  <c r="L12" i="7"/>
  <c r="L30" i="7"/>
  <c r="L45" i="7"/>
  <c r="L23" i="7"/>
  <c r="L10" i="7"/>
  <c r="L46" i="7"/>
  <c r="L22" i="7"/>
  <c r="L38" i="7"/>
  <c r="L25" i="7"/>
  <c r="L35" i="7"/>
  <c r="L28" i="7"/>
  <c r="L9" i="7"/>
  <c r="L16" i="7"/>
  <c r="L26" i="7"/>
  <c r="L37" i="7"/>
  <c r="L33" i="7"/>
  <c r="L34" i="7"/>
  <c r="L14" i="7"/>
  <c r="L8" i="7"/>
  <c r="L39" i="7"/>
  <c r="L24" i="7"/>
</calcChain>
</file>

<file path=xl/sharedStrings.xml><?xml version="1.0" encoding="utf-8"?>
<sst xmlns="http://schemas.openxmlformats.org/spreadsheetml/2006/main" count="321" uniqueCount="195">
  <si>
    <t>XXF</t>
  </si>
  <si>
    <t>IXF</t>
  </si>
  <si>
    <t>HBW</t>
  </si>
  <si>
    <t>HBO</t>
  </si>
  <si>
    <t>NHB</t>
  </si>
  <si>
    <t>REC</t>
  </si>
  <si>
    <t>XXP</t>
  </si>
  <si>
    <t xml:space="preserve">IIF </t>
  </si>
  <si>
    <t>TIMEDIFF (Min)</t>
  </si>
  <si>
    <t xml:space="preserve"> </t>
  </si>
  <si>
    <t>Purpose</t>
  </si>
  <si>
    <t>Total</t>
  </si>
  <si>
    <t>Logsum</t>
  </si>
  <si>
    <t>Freight</t>
  </si>
  <si>
    <t>Total Comparable</t>
  </si>
  <si>
    <t>Base</t>
  </si>
  <si>
    <t>ROAD</t>
  </si>
  <si>
    <t>LINK_ID</t>
  </si>
  <si>
    <t>ROUTE</t>
  </si>
  <si>
    <t>LOCATION</t>
  </si>
  <si>
    <t>road10</t>
  </si>
  <si>
    <t>SR-95</t>
  </si>
  <si>
    <t>near Hite</t>
  </si>
  <si>
    <t>road11</t>
  </si>
  <si>
    <t>US-6</t>
  </si>
  <si>
    <t>near King Top</t>
  </si>
  <si>
    <t>road12</t>
  </si>
  <si>
    <t>I-15</t>
  </si>
  <si>
    <t>in Bountiful</t>
  </si>
  <si>
    <t>road13</t>
  </si>
  <si>
    <t>I-70</t>
  </si>
  <si>
    <t>at Dragon Point (W of Green River)</t>
  </si>
  <si>
    <t>road14</t>
  </si>
  <si>
    <t>in Orem between Univ. Ave &amp; Center St</t>
  </si>
  <si>
    <t>road15</t>
  </si>
  <si>
    <t>SR-199</t>
  </si>
  <si>
    <t>near Rush Valley</t>
  </si>
  <si>
    <t>road16</t>
  </si>
  <si>
    <t>SR-153</t>
  </si>
  <si>
    <t>between Beaver &amp; Junction</t>
  </si>
  <si>
    <t>road17</t>
  </si>
  <si>
    <t>SR-18</t>
  </si>
  <si>
    <t>just North of St. George</t>
  </si>
  <si>
    <t>road18</t>
  </si>
  <si>
    <t>in Rocky Ridge (between Payson &amp; Nephi)</t>
  </si>
  <si>
    <t>road19</t>
  </si>
  <si>
    <t>near I-70 &amp; Filmore</t>
  </si>
  <si>
    <t>road20</t>
  </si>
  <si>
    <t>near New Harmony (between Cedar City &amp; St. George)</t>
  </si>
  <si>
    <t>road21</t>
  </si>
  <si>
    <t>US-40</t>
  </si>
  <si>
    <t>East of Strawberry Reservoir</t>
  </si>
  <si>
    <t>road22</t>
  </si>
  <si>
    <t>in Carbon County North of Helper</t>
  </si>
  <si>
    <t>road23</t>
  </si>
  <si>
    <t>Legacy Parkway</t>
  </si>
  <si>
    <t>near West Bountiful</t>
  </si>
  <si>
    <t>road24</t>
  </si>
  <si>
    <t>UT-35</t>
  </si>
  <si>
    <t>outside of Francis</t>
  </si>
  <si>
    <t>road25</t>
  </si>
  <si>
    <t>Timp Highway</t>
  </si>
  <si>
    <t>at the base of AF Canyon</t>
  </si>
  <si>
    <t>road26</t>
  </si>
  <si>
    <t>SR-14</t>
  </si>
  <si>
    <t>in Cedar Canyon</t>
  </si>
  <si>
    <t>road27</t>
  </si>
  <si>
    <t>I-84</t>
  </si>
  <si>
    <t>between Ogden and Morgan</t>
  </si>
  <si>
    <t>road28</t>
  </si>
  <si>
    <t>SR-65</t>
  </si>
  <si>
    <t>on the border of Salt Lake County &amp; Morgan County</t>
  </si>
  <si>
    <t>road29</t>
  </si>
  <si>
    <t>SR-101</t>
  </si>
  <si>
    <t>East of Hyrum</t>
  </si>
  <si>
    <t>road30</t>
  </si>
  <si>
    <t>US-91</t>
  </si>
  <si>
    <t>between Brigham City &amp; Mantua</t>
  </si>
  <si>
    <t>road31</t>
  </si>
  <si>
    <t>SR-62</t>
  </si>
  <si>
    <t>East of Kingston</t>
  </si>
  <si>
    <t>road32</t>
  </si>
  <si>
    <t>US-89</t>
  </si>
  <si>
    <t>between Logan and Bear Lake</t>
  </si>
  <si>
    <t>road33</t>
  </si>
  <si>
    <t>SR-24</t>
  </si>
  <si>
    <t>in Capitol Reef National Park</t>
  </si>
  <si>
    <t>road34</t>
  </si>
  <si>
    <t>Bangerter</t>
  </si>
  <si>
    <t>near Bluffdale</t>
  </si>
  <si>
    <t>road35</t>
  </si>
  <si>
    <t>SR-191</t>
  </si>
  <si>
    <t>between Helper &amp; Dechesne</t>
  </si>
  <si>
    <t>road36</t>
  </si>
  <si>
    <t>near Steamboat Point</t>
  </si>
  <si>
    <t>road37</t>
  </si>
  <si>
    <t>I-80</t>
  </si>
  <si>
    <t>in Parleys Canyon</t>
  </si>
  <si>
    <t>road38</t>
  </si>
  <si>
    <t>at the Point of the Mount</t>
  </si>
  <si>
    <t>road39</t>
  </si>
  <si>
    <t>in SLC near Sugar House and 1300 E</t>
  </si>
  <si>
    <t>road40</t>
  </si>
  <si>
    <t>in SLC between 2100 S &amp; 1300 S</t>
  </si>
  <si>
    <t>road41</t>
  </si>
  <si>
    <t>I-215</t>
  </si>
  <si>
    <t>near Taylorsville</t>
  </si>
  <si>
    <t>road42</t>
  </si>
  <si>
    <t>near West Valley City</t>
  </si>
  <si>
    <t>road43</t>
  </si>
  <si>
    <t>near Cottonwood Heights</t>
  </si>
  <si>
    <t>road44</t>
  </si>
  <si>
    <t>MVC (UT-85)</t>
  </si>
  <si>
    <t>West of West Jordan</t>
  </si>
  <si>
    <t>road45</t>
  </si>
  <si>
    <t>near the Border of Arizona by Lake Powell</t>
  </si>
  <si>
    <t>road46</t>
  </si>
  <si>
    <t>SR-189</t>
  </si>
  <si>
    <t>up Provo Canyon near Vivian Park</t>
  </si>
  <si>
    <t>road47</t>
  </si>
  <si>
    <t>up Spanish Fork Canyon near Diamond Fork Rd</t>
  </si>
  <si>
    <t>road48</t>
  </si>
  <si>
    <t>near Green River (NW of Moab)</t>
  </si>
  <si>
    <t>road49</t>
  </si>
  <si>
    <t>near Richfield &amp; Filmore</t>
  </si>
  <si>
    <t>road50</t>
  </si>
  <si>
    <t>between SLC and Tooele</t>
  </si>
  <si>
    <t>Scenario</t>
  </si>
  <si>
    <t>Delta</t>
  </si>
  <si>
    <t>Cost Value</t>
  </si>
  <si>
    <t>ROAD34</t>
  </si>
  <si>
    <t>ROAD39</t>
  </si>
  <si>
    <t>ROAD43</t>
  </si>
  <si>
    <t>ROAD44</t>
  </si>
  <si>
    <t>ROAD40</t>
  </si>
  <si>
    <t>ROAD10</t>
  </si>
  <si>
    <t>ROAD11</t>
  </si>
  <si>
    <t>ROAD13</t>
  </si>
  <si>
    <t>ROAD33</t>
  </si>
  <si>
    <t>ROAD28</t>
  </si>
  <si>
    <t>ROAD36</t>
  </si>
  <si>
    <t>ROAD35</t>
  </si>
  <si>
    <t>ROAD48</t>
  </si>
  <si>
    <t>ROAD16</t>
  </si>
  <si>
    <t>ROAD45</t>
  </si>
  <si>
    <t>ROAD22</t>
  </si>
  <si>
    <t>ROAD19</t>
  </si>
  <si>
    <t>ROAD29</t>
  </si>
  <si>
    <t>ROAD21</t>
  </si>
  <si>
    <t>ROAD49</t>
  </si>
  <si>
    <t>ROAD31</t>
  </si>
  <si>
    <t>ROAD32</t>
  </si>
  <si>
    <t>ROAD15</t>
  </si>
  <si>
    <t>ROAD26</t>
  </si>
  <si>
    <t>ROAD23</t>
  </si>
  <si>
    <t>ROAD47</t>
  </si>
  <si>
    <t>ROAD24</t>
  </si>
  <si>
    <t>ROAD20</t>
  </si>
  <si>
    <t>ROAD25</t>
  </si>
  <si>
    <t>ROAD12</t>
  </si>
  <si>
    <t>ROAD42</t>
  </si>
  <si>
    <t>ROAD18</t>
  </si>
  <si>
    <t>ROAD17</t>
  </si>
  <si>
    <t>ROAD41</t>
  </si>
  <si>
    <t>ROAD46</t>
  </si>
  <si>
    <t>ROAD30</t>
  </si>
  <si>
    <t>ROAD14</t>
  </si>
  <si>
    <t>ROAD37</t>
  </si>
  <si>
    <t>ROAD27</t>
  </si>
  <si>
    <t>ROAD38</t>
  </si>
  <si>
    <t>ROAD50</t>
  </si>
  <si>
    <t>Total Overall Costs</t>
  </si>
  <si>
    <t>Travel Time</t>
  </si>
  <si>
    <t>Base Trips</t>
  </si>
  <si>
    <t>Tooele - SLC Cost</t>
  </si>
  <si>
    <t xml:space="preserve"> Tooele - SLC</t>
  </si>
  <si>
    <t>Whole Network</t>
  </si>
  <si>
    <t>Travel Time / Tooele - SLC Travel Time</t>
  </si>
  <si>
    <t>Logsum / Tooele - SLC Logsum</t>
  </si>
  <si>
    <t>Original</t>
  </si>
  <si>
    <t>New</t>
  </si>
  <si>
    <t>Route</t>
  </si>
  <si>
    <t>Location</t>
  </si>
  <si>
    <t>Total Cost</t>
  </si>
  <si>
    <t>Trips</t>
  </si>
  <si>
    <t>Column1</t>
  </si>
  <si>
    <t>Cost (per Day)</t>
  </si>
  <si>
    <t>D Logsum</t>
  </si>
  <si>
    <t>HBW, HBO, NHB Logsum Method</t>
  </si>
  <si>
    <t>HBW, HBO, NHB, Travel Time Method</t>
  </si>
  <si>
    <t>Freight, External Passenger, REC, Travel Time Method</t>
  </si>
  <si>
    <t>between Helper &amp; Duchesne</t>
  </si>
  <si>
    <t>UT-85</t>
  </si>
  <si>
    <t>Timp Hwy</t>
  </si>
  <si>
    <t>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</si>
</sst>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/>
    <xf numFmtId="0" fontId="0" fillId="0" borderId="0" xfId="0" applyBorder="1"/>
    <xf numFmtId="1" fontId="0" fillId="0" borderId="0" xfId="1" applyNumberFormat="1" applyFont="1" applyBorder="1" applyAlignment="1">
      <alignment horizontal="center"/>
    </xf>
    <xf numFmtId="0" fontId="0" fillId="0" borderId="4" xfId="0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44" fontId="0" fillId="0" borderId="0" xfId="1" applyFont="1" applyBorder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44" fontId="0" fillId="0" borderId="9" xfId="1" applyNumberFormat="1" applyFont="1" applyBorder="1" applyAlignment="1">
      <alignment horizontal="center"/>
    </xf>
    <xf numFmtId="44" fontId="0" fillId="0" borderId="8" xfId="1" applyNumberFormat="1" applyFont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44" fontId="0" fillId="3" borderId="0" xfId="1" applyFont="1" applyFill="1" applyBorder="1"/>
    <xf numFmtId="44" fontId="0" fillId="3" borderId="2" xfId="1" applyFont="1" applyFill="1" applyBorder="1"/>
    <xf numFmtId="44" fontId="0" fillId="3" borderId="0" xfId="1" applyFont="1" applyFill="1"/>
    <xf numFmtId="0" fontId="0" fillId="3" borderId="0" xfId="1" applyNumberFormat="1" applyFon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3" borderId="2" xfId="0" applyNumberForma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0" fontId="0" fillId="3" borderId="2" xfId="0" applyFill="1" applyBorder="1"/>
    <xf numFmtId="1" fontId="0" fillId="3" borderId="2" xfId="0" applyNumberFormat="1" applyFill="1" applyBorder="1" applyAlignment="1">
      <alignment horizontal="center"/>
    </xf>
    <xf numFmtId="44" fontId="0" fillId="0" borderId="0" xfId="0" applyNumberFormat="1" applyFill="1"/>
    <xf numFmtId="10" fontId="0" fillId="0" borderId="0" xfId="2" applyNumberFormat="1" applyFont="1" applyBorder="1" applyAlignment="1">
      <alignment horizontal="center" vertical="center"/>
    </xf>
    <xf numFmtId="9" fontId="0" fillId="0" borderId="0" xfId="2" applyFont="1"/>
    <xf numFmtId="10" fontId="0" fillId="0" borderId="0" xfId="2" applyNumberFormat="1" applyFont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0" xfId="0" applyFont="1"/>
    <xf numFmtId="0" fontId="4" fillId="0" borderId="11" xfId="0" applyFont="1" applyBorder="1"/>
    <xf numFmtId="164" fontId="4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3" xfId="0" applyFont="1" applyBorder="1"/>
    <xf numFmtId="164" fontId="4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Border="1"/>
    <xf numFmtId="164" fontId="4" fillId="0" borderId="0" xfId="0" applyNumberFormat="1" applyFont="1" applyBorder="1" applyAlignment="1">
      <alignment horizontal="center"/>
    </xf>
    <xf numFmtId="2" fontId="0" fillId="0" borderId="0" xfId="1" applyNumberFormat="1" applyFont="1"/>
    <xf numFmtId="2" fontId="0" fillId="0" borderId="0" xfId="1" applyNumberFormat="1" applyFont="1" applyBorder="1"/>
    <xf numFmtId="2" fontId="0" fillId="0" borderId="3" xfId="1" applyNumberFormat="1" applyFont="1" applyBorder="1"/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3"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859E2-9653-4013-A8C1-27DFC83668F1}" name="Table1" displayName="Table1" ref="B2:M44" totalsRowShown="0" headerRowDxfId="32" dataDxfId="30" headerRowBorderDxfId="31" dataCellStyle="Currency">
  <autoFilter ref="B2:M44" xr:uid="{74775300-85AA-4F1D-BDAE-AA1D48E14042}"/>
  <sortState ref="B3:M44">
    <sortCondition ref="B2:B44"/>
  </sortState>
  <tableColumns count="12">
    <tableColumn id="1" xr3:uid="{6606CA97-52C8-47FE-87F4-C74B56075AC6}" name="ROAD" dataDxfId="29"/>
    <tableColumn id="2" xr3:uid="{07A61001-39A0-4B2B-8B0A-72A07E789DC8}" name="IIF " dataDxfId="28" dataCellStyle="Currency">
      <calculatedColumnFormula>TTCents!C2/100</calculatedColumnFormula>
    </tableColumn>
    <tableColumn id="3" xr3:uid="{C52C3DCB-D575-4849-B1BD-CD9DE3ADC196}" name="XXF" dataDxfId="27" dataCellStyle="Currency">
      <calculatedColumnFormula>TTCents!D2/100</calculatedColumnFormula>
    </tableColumn>
    <tableColumn id="4" xr3:uid="{B6F8F3A2-2D6E-40B4-B90F-A5F7A5C81CE6}" name="IXF" dataDxfId="26" dataCellStyle="Currency">
      <calculatedColumnFormula>TTCents!E2/100</calculatedColumnFormula>
    </tableColumn>
    <tableColumn id="5" xr3:uid="{CBFA6D72-0434-4FFE-BDEF-7EE63BA8DF9C}" name="HBW" dataDxfId="25" dataCellStyle="Currency">
      <calculatedColumnFormula>TTCents!F2/100</calculatedColumnFormula>
    </tableColumn>
    <tableColumn id="6" xr3:uid="{0D18803B-4962-4D1F-8B84-DE5270C57FD0}" name="HBO" dataDxfId="24" dataCellStyle="Currency">
      <calculatedColumnFormula>TTCents!G2/100</calculatedColumnFormula>
    </tableColumn>
    <tableColumn id="7" xr3:uid="{3B4FFB57-F495-4774-BA85-3485969F6FEA}" name="NHB" dataDxfId="23" dataCellStyle="Currency">
      <calculatedColumnFormula>TTCents!H2/100</calculatedColumnFormula>
    </tableColumn>
    <tableColumn id="8" xr3:uid="{760843E5-8D60-4434-AAA8-9BE33ABDE7C7}" name="REC" dataDxfId="22" dataCellStyle="Currency">
      <calculatedColumnFormula>TTCents!I2/100</calculatedColumnFormula>
    </tableColumn>
    <tableColumn id="9" xr3:uid="{BC6C045D-CDE9-492E-A28E-245A92ED6AE5}" name="XXP" dataDxfId="21" dataCellStyle="Currency">
      <calculatedColumnFormula>TTCents!J2/100</calculatedColumnFormula>
    </tableColumn>
    <tableColumn id="10" xr3:uid="{6EDE281D-29C5-4897-9451-9ECBB23A928A}" name="TIMEDIFF (Min)" dataDxfId="20">
      <calculatedColumnFormula>TTCents!K2</calculatedColumnFormula>
    </tableColumn>
    <tableColumn id="11" xr3:uid="{60F3D851-D974-45EB-85ED-B9617310FC35}" name="Total Cost" dataDxfId="19" dataCellStyle="Currency">
      <calculatedColumnFormula>TTCents!L2/100</calculatedColumnFormula>
    </tableColumn>
    <tableColumn id="12" xr3:uid="{2CDACD0D-A74D-284B-AE63-71296C4913E3}" name="Column1" dataDxfId="18" dataCellStyle="Currency">
      <calculatedColumnFormula>SUM(Table1[[#This Row],[HBW]:[NHB]])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05D262-A087-49A5-A5C8-1E5D9142C847}" name="Table5" displayName="Table5" ref="C6:E47" totalsRowShown="0" headerRowDxfId="17" headerRowBorderDxfId="16">
  <autoFilter ref="C6:E47" xr:uid="{C184CB70-7F14-482D-AB89-E5B516FF0743}"/>
  <tableColumns count="3">
    <tableColumn id="1" xr3:uid="{B766E951-28ED-4D11-B43D-9147A34F9FAC}" name="LINK_ID" dataDxfId="15"/>
    <tableColumn id="2" xr3:uid="{33043EDD-E8D2-4FCE-A1A1-405A2FFCFCDF}" name="ROUTE" dataDxfId="14"/>
    <tableColumn id="3" xr3:uid="{676B514E-C683-464A-8298-9C4DD1FCF99D}" name="LOCATION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FA1DBF-BB24-4678-AFFE-6672ECCDEC79}" name="Table6" displayName="Table6" ref="E6:G47" totalsRowShown="0" headerRowDxfId="12" headerRowBorderDxfId="11">
  <autoFilter ref="E6:G47" xr:uid="{462E016F-DA1D-4AFB-9FD7-03F814BE4092}"/>
  <tableColumns count="3">
    <tableColumn id="1" xr3:uid="{B9F92F59-3BA4-4613-B883-57F56CB21865}" name="Scenario" dataDxfId="10"/>
    <tableColumn id="2" xr3:uid="{B52C3F77-D210-4068-AB2F-5C2BB96CD843}" name="Delta" dataDxfId="9"/>
    <tableColumn id="3" xr3:uid="{80FBCB09-0B33-483D-9A85-79A6B7B620EC}" name="Cost Value" dataDxfId="8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B90B0-FD0C-4D1D-B2F1-80086717895D}" name="Table2" displayName="Table2" ref="J6:N47" totalsRowShown="0" headerRowDxfId="4" dataDxfId="3" headerRowBorderDxfId="7">
  <autoFilter ref="J6:N47" xr:uid="{D5E54D95-0C73-4AA2-8600-5F65F031A984}"/>
  <sortState ref="J7:N47">
    <sortCondition ref="K6:K47"/>
  </sortState>
  <tableColumns count="5">
    <tableColumn id="1" xr3:uid="{016901F3-362A-484F-B35F-4CA617FEBF51}" name="Scenario" dataDxfId="6"/>
    <tableColumn id="2" xr3:uid="{32109AC2-5315-46DE-B273-A0C705437C84}" name="D Logsum" dataDxfId="2"/>
    <tableColumn id="3" xr3:uid="{16ACA300-E1F6-4D1E-8FAD-09E703F6A6F9}" name="Cost (per Day)" dataDxfId="0" dataCellStyle="Currency">
      <calculatedColumnFormula>Table2[[#This Row],[Cost (per Day)]]/100</calculatedColumnFormula>
    </tableColumn>
    <tableColumn id="4" xr3:uid="{832A53D3-9E87-4049-91C6-FFAEB2AE48DE}" name="Route" dataDxfId="1"/>
    <tableColumn id="5" xr3:uid="{1CFD1CAE-260A-4067-B02F-1B8BB3DBBAEB}" name="Location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50B9-26E3-467A-8C71-519C12BC9D03}">
  <dimension ref="B3:S34"/>
  <sheetViews>
    <sheetView workbookViewId="0">
      <selection activeCell="F17" sqref="F17"/>
    </sheetView>
  </sheetViews>
  <sheetFormatPr defaultColWidth="8.85546875" defaultRowHeight="15" x14ac:dyDescent="0.25"/>
  <cols>
    <col min="2" max="2" width="6.28515625" customWidth="1"/>
    <col min="3" max="4" width="17.85546875" customWidth="1"/>
    <col min="5" max="5" width="15.85546875" customWidth="1"/>
    <col min="6" max="7" width="14.7109375" customWidth="1"/>
    <col min="8" max="8" width="13.42578125" customWidth="1"/>
    <col min="9" max="9" width="15.140625" bestFit="1" customWidth="1"/>
    <col min="10" max="10" width="12.42578125" customWidth="1"/>
    <col min="11" max="11" width="11.85546875" customWidth="1"/>
    <col min="12" max="12" width="17.7109375" customWidth="1"/>
    <col min="13" max="13" width="14.42578125" customWidth="1"/>
    <col min="14" max="14" width="11" customWidth="1"/>
    <col min="15" max="15" width="15.28515625" customWidth="1"/>
    <col min="16" max="16" width="16.140625" customWidth="1"/>
    <col min="17" max="17" width="14.85546875" customWidth="1"/>
  </cols>
  <sheetData>
    <row r="3" spans="3:19" x14ac:dyDescent="0.25">
      <c r="C3" s="12"/>
    </row>
    <row r="4" spans="3:19" ht="15" customHeight="1" x14ac:dyDescent="0.25">
      <c r="C4" s="12"/>
      <c r="D4" s="12"/>
      <c r="E4" s="12"/>
      <c r="F4" s="12"/>
      <c r="G4" s="12"/>
      <c r="H4" s="12"/>
      <c r="I4" s="12"/>
    </row>
    <row r="5" spans="3:19" ht="15" customHeight="1" x14ac:dyDescent="0.25">
      <c r="C5" s="16"/>
      <c r="D5" s="52" t="s">
        <v>171</v>
      </c>
      <c r="E5" s="52"/>
      <c r="F5" s="52" t="s">
        <v>174</v>
      </c>
      <c r="G5" s="52"/>
      <c r="H5" s="52" t="s">
        <v>173</v>
      </c>
      <c r="I5" s="52"/>
    </row>
    <row r="6" spans="3:19" ht="15.75" thickBot="1" x14ac:dyDescent="0.3">
      <c r="C6" s="20" t="s">
        <v>10</v>
      </c>
      <c r="D6" s="18" t="s">
        <v>12</v>
      </c>
      <c r="E6" s="19" t="s">
        <v>172</v>
      </c>
      <c r="F6" s="19" t="s">
        <v>12</v>
      </c>
      <c r="G6" s="19" t="s">
        <v>172</v>
      </c>
      <c r="H6" s="18" t="s">
        <v>175</v>
      </c>
      <c r="I6" s="20" t="s">
        <v>176</v>
      </c>
    </row>
    <row r="7" spans="3:19" ht="15" customHeight="1" x14ac:dyDescent="0.25">
      <c r="C7" s="7" t="s">
        <v>2</v>
      </c>
      <c r="D7" s="32">
        <v>15379.060999999996</v>
      </c>
      <c r="E7" s="32">
        <f>24427571.51/100</f>
        <v>244275.71510000003</v>
      </c>
      <c r="F7" s="35">
        <v>12143.11</v>
      </c>
      <c r="G7" s="32">
        <f>23337355.57/100</f>
        <v>233373.5557</v>
      </c>
      <c r="H7" s="36">
        <v>7980.39</v>
      </c>
      <c r="I7" s="37">
        <v>1684141.49</v>
      </c>
      <c r="L7" s="48"/>
      <c r="M7" s="48"/>
      <c r="N7" s="50" t="s">
        <v>178</v>
      </c>
      <c r="O7" s="50" t="s">
        <v>177</v>
      </c>
    </row>
    <row r="8" spans="3:19" ht="15" customHeight="1" x14ac:dyDescent="0.25">
      <c r="C8" s="7" t="s">
        <v>3</v>
      </c>
      <c r="D8" s="32">
        <v>12882.892600000016</v>
      </c>
      <c r="E8" s="32">
        <f>10841294.38/100</f>
        <v>108412.94380000001</v>
      </c>
      <c r="F8" s="35">
        <v>3577.62</v>
      </c>
      <c r="G8" s="32">
        <f>9816352.64/100</f>
        <v>98163.526400000002</v>
      </c>
      <c r="H8" s="36">
        <v>6665.86</v>
      </c>
      <c r="I8" s="37">
        <v>4593248.34</v>
      </c>
      <c r="L8" s="49"/>
      <c r="M8" s="49"/>
      <c r="N8" s="50"/>
      <c r="O8" s="50"/>
    </row>
    <row r="9" spans="3:19" ht="15.75" thickBot="1" x14ac:dyDescent="0.3">
      <c r="C9" s="7" t="s">
        <v>4</v>
      </c>
      <c r="D9" s="32">
        <v>25635.918599999906</v>
      </c>
      <c r="E9" s="32">
        <f>8471235.75/100</f>
        <v>84712.357499999998</v>
      </c>
      <c r="F9" s="35">
        <v>5025.24</v>
      </c>
      <c r="G9" s="32">
        <f>7536197.59/100</f>
        <v>75361.975900000005</v>
      </c>
      <c r="H9" s="36">
        <v>1025.46</v>
      </c>
      <c r="I9" s="37">
        <v>2611184.5</v>
      </c>
      <c r="L9" s="21"/>
      <c r="M9" s="21"/>
      <c r="N9" s="51"/>
      <c r="O9" s="51"/>
      <c r="Q9" t="s">
        <v>184</v>
      </c>
      <c r="R9" t="s">
        <v>12</v>
      </c>
      <c r="S9" t="s">
        <v>172</v>
      </c>
    </row>
    <row r="10" spans="3:19" x14ac:dyDescent="0.25">
      <c r="C10" s="8" t="s">
        <v>5</v>
      </c>
      <c r="D10" s="38">
        <f>E10</f>
        <v>398.72</v>
      </c>
      <c r="E10" s="33">
        <f>39872/100</f>
        <v>398.72</v>
      </c>
      <c r="F10" s="32">
        <f>G10</f>
        <v>40.730400000000003</v>
      </c>
      <c r="G10" s="33">
        <f>4073.04/100</f>
        <v>40.730400000000003</v>
      </c>
      <c r="H10" s="36">
        <v>2.79</v>
      </c>
      <c r="I10" s="37">
        <v>2384.6</v>
      </c>
      <c r="Q10" s="45">
        <f>H7/I7</f>
        <v>4.738550797177974E-3</v>
      </c>
      <c r="R10" s="46">
        <f>F7/D7</f>
        <v>0.7895872186214753</v>
      </c>
      <c r="S10" s="46">
        <f>G7/E7</f>
        <v>0.95536945047715049</v>
      </c>
    </row>
    <row r="11" spans="3:19" x14ac:dyDescent="0.25">
      <c r="C11" s="8" t="s">
        <v>6</v>
      </c>
      <c r="D11" s="38">
        <v>3690.2614000000003</v>
      </c>
      <c r="E11" s="33">
        <f>5587017.23/100</f>
        <v>55870.172300000006</v>
      </c>
      <c r="F11" s="32">
        <f t="shared" ref="F11:F12" si="0">G11</f>
        <v>0</v>
      </c>
      <c r="G11" s="33">
        <v>0</v>
      </c>
      <c r="H11" s="36">
        <v>0</v>
      </c>
      <c r="I11" s="37">
        <v>22350.23</v>
      </c>
      <c r="Q11" s="45">
        <f t="shared" ref="Q11:Q12" si="1">H8/I8</f>
        <v>1.451230046054945E-3</v>
      </c>
      <c r="R11" s="46">
        <f t="shared" ref="R11:R12" si="2">F8/D8</f>
        <v>0.27770316116739152</v>
      </c>
      <c r="S11" s="46">
        <f t="shared" ref="S11:S12" si="3">G8/E8</f>
        <v>0.90545946783893161</v>
      </c>
    </row>
    <row r="12" spans="3:19" ht="15.75" thickBot="1" x14ac:dyDescent="0.3">
      <c r="C12" s="9" t="s">
        <v>13</v>
      </c>
      <c r="D12" s="39">
        <v>911254.89098212274</v>
      </c>
      <c r="E12" s="34">
        <f>(60878660.07+1027499488.2+5352.97)/100</f>
        <v>10883835.012399999</v>
      </c>
      <c r="F12" s="40">
        <f t="shared" si="0"/>
        <v>111772.5</v>
      </c>
      <c r="G12" s="34">
        <f>11177250/100</f>
        <v>111772.5</v>
      </c>
      <c r="H12" s="41">
        <v>515811.16</v>
      </c>
      <c r="I12" s="42">
        <f>319441935.27/365</f>
        <v>875183.38430136978</v>
      </c>
      <c r="Q12" s="45">
        <f t="shared" si="1"/>
        <v>3.9271832381051591E-4</v>
      </c>
      <c r="R12" s="46">
        <f t="shared" si="2"/>
        <v>0.19602340288286055</v>
      </c>
      <c r="S12" s="46">
        <f t="shared" si="3"/>
        <v>0.88962198814972193</v>
      </c>
    </row>
    <row r="13" spans="3:19" x14ac:dyDescent="0.25">
      <c r="C13" s="8" t="s">
        <v>14</v>
      </c>
      <c r="D13" s="17">
        <f>SUM(D7:D9)</f>
        <v>53897.872199999918</v>
      </c>
      <c r="E13" s="17">
        <f>SUM(E7:E9)</f>
        <v>437401.01640000002</v>
      </c>
      <c r="F13" s="17">
        <f t="shared" ref="F13:I13" si="4">SUM(F7:F9)</f>
        <v>20745.97</v>
      </c>
      <c r="G13" s="17">
        <f t="shared" si="4"/>
        <v>406899.05800000002</v>
      </c>
      <c r="H13" s="10">
        <f t="shared" si="4"/>
        <v>15671.71</v>
      </c>
      <c r="I13" s="10">
        <f t="shared" si="4"/>
        <v>8888574.3300000001</v>
      </c>
    </row>
    <row r="14" spans="3:19" ht="15" customHeight="1" x14ac:dyDescent="0.25">
      <c r="C14" s="7"/>
      <c r="D14" s="5"/>
      <c r="E14" s="5"/>
      <c r="F14" s="5"/>
      <c r="G14" s="5"/>
      <c r="H14" s="13"/>
      <c r="I14" s="13"/>
    </row>
    <row r="15" spans="3:19" x14ac:dyDescent="0.25">
      <c r="L15" s="44">
        <f>(D13/E13)</f>
        <v>0.12322301544610657</v>
      </c>
      <c r="M15" s="44">
        <f>(F7/D7)</f>
        <v>0.7895872186214753</v>
      </c>
      <c r="N15" s="44">
        <f>H7/D7</f>
        <v>0.51891269564507236</v>
      </c>
      <c r="O15" s="44">
        <f>G7/E7</f>
        <v>0.95536945047715049</v>
      </c>
    </row>
    <row r="16" spans="3:19" x14ac:dyDescent="0.25">
      <c r="D16" s="43">
        <f>SUM(D7:D9)</f>
        <v>53897.872199999918</v>
      </c>
      <c r="E16" s="43">
        <f t="shared" ref="E16:I16" si="5">SUM(E7:E9)</f>
        <v>437401.01640000002</v>
      </c>
      <c r="F16" s="43">
        <f t="shared" si="5"/>
        <v>20745.97</v>
      </c>
      <c r="G16" s="43">
        <f t="shared" si="5"/>
        <v>406899.05800000002</v>
      </c>
      <c r="H16" s="43">
        <f t="shared" si="5"/>
        <v>15671.71</v>
      </c>
      <c r="I16" s="43">
        <f t="shared" si="5"/>
        <v>8888574.3300000001</v>
      </c>
      <c r="L16" s="44">
        <f>(D8/E8)</f>
        <v>0.11883168326990873</v>
      </c>
      <c r="M16" s="44">
        <f>(H8/G8)</f>
        <v>6.7905669696886523E-2</v>
      </c>
      <c r="N16" s="44">
        <f>H8/D8</f>
        <v>0.51741951182609347</v>
      </c>
      <c r="O16" s="44">
        <f>G8/E8</f>
        <v>0.90545946783893161</v>
      </c>
    </row>
    <row r="17" spans="2:15" x14ac:dyDescent="0.25">
      <c r="L17" s="44">
        <f>(D9/E9)</f>
        <v>0.30262312791849649</v>
      </c>
      <c r="M17" s="44">
        <f>(H9/G9)</f>
        <v>1.3607127304633211E-2</v>
      </c>
      <c r="N17" s="44">
        <f>H9/D9</f>
        <v>4.000090716468431E-2</v>
      </c>
      <c r="O17" s="44">
        <f>G9/E9</f>
        <v>0.88962198814972193</v>
      </c>
    </row>
    <row r="20" spans="2:15" x14ac:dyDescent="0.25">
      <c r="H20" s="11"/>
      <c r="I20" s="11"/>
      <c r="J20" s="11"/>
    </row>
    <row r="21" spans="2:15" x14ac:dyDescent="0.25">
      <c r="H21" s="11"/>
      <c r="I21" s="11"/>
      <c r="J21" s="11"/>
    </row>
    <row r="22" spans="2:15" x14ac:dyDescent="0.25">
      <c r="H22" s="11"/>
      <c r="I22" s="11"/>
      <c r="J22" s="11"/>
    </row>
    <row r="23" spans="2:15" ht="15.75" thickBot="1" x14ac:dyDescent="0.3">
      <c r="B23" s="26" t="s">
        <v>16</v>
      </c>
      <c r="C23" s="27" t="s">
        <v>7</v>
      </c>
      <c r="D23" s="27" t="s">
        <v>0</v>
      </c>
      <c r="E23" s="27" t="s">
        <v>1</v>
      </c>
      <c r="F23" s="27" t="s">
        <v>2</v>
      </c>
      <c r="G23" s="27" t="s">
        <v>3</v>
      </c>
      <c r="H23" s="27" t="s">
        <v>4</v>
      </c>
      <c r="I23" s="27" t="s">
        <v>5</v>
      </c>
      <c r="J23" s="27" t="s">
        <v>6</v>
      </c>
      <c r="K23" s="27" t="s">
        <v>8</v>
      </c>
      <c r="L23" s="28" t="s">
        <v>11</v>
      </c>
    </row>
    <row r="24" spans="2:15" x14ac:dyDescent="0.25">
      <c r="C24" s="31">
        <f>TTCents!C23/100</f>
        <v>909936.49478212267</v>
      </c>
      <c r="D24" s="31">
        <f>TTCents!D23/100</f>
        <v>803.62929999999994</v>
      </c>
      <c r="E24" s="31">
        <f>TTCents!E23/100</f>
        <v>514.76689999999996</v>
      </c>
      <c r="F24" s="31">
        <f>TTCents!F23/100</f>
        <v>15379.060999999996</v>
      </c>
      <c r="G24" s="31">
        <f>TTCents!G23/100</f>
        <v>12882.892600000016</v>
      </c>
      <c r="H24" s="31">
        <f>TTCents!H23/100</f>
        <v>25635.918599999906</v>
      </c>
      <c r="I24" s="31">
        <f>TTCents!I23/100</f>
        <v>624.34829999998647</v>
      </c>
      <c r="J24" s="31">
        <f>TTCents!J23/100</f>
        <v>3690.2614000000003</v>
      </c>
      <c r="K24" s="29">
        <f>TTCents!K23</f>
        <v>115025954.76999964</v>
      </c>
      <c r="L24" s="30">
        <f>TTCents!L23/100</f>
        <v>969467.37288212252</v>
      </c>
    </row>
    <row r="26" spans="2:15" x14ac:dyDescent="0.25">
      <c r="I26" t="s">
        <v>9</v>
      </c>
    </row>
    <row r="27" spans="2:15" x14ac:dyDescent="0.25">
      <c r="C27" s="1">
        <f>C24+D24+E24</f>
        <v>911254.89098212274</v>
      </c>
    </row>
    <row r="28" spans="2:15" x14ac:dyDescent="0.25">
      <c r="F28" s="6"/>
      <c r="G28" s="12"/>
      <c r="H28" s="6"/>
      <c r="I28" s="6"/>
      <c r="J28" s="12"/>
      <c r="K28" s="12"/>
    </row>
    <row r="29" spans="2:15" x14ac:dyDescent="0.25">
      <c r="F29" s="6"/>
      <c r="G29" s="12"/>
      <c r="H29" s="6"/>
      <c r="I29" s="6"/>
      <c r="J29" s="12"/>
      <c r="K29" s="6"/>
    </row>
    <row r="30" spans="2:15" x14ac:dyDescent="0.25">
      <c r="F30" s="6"/>
      <c r="G30" s="12"/>
      <c r="H30" s="6"/>
      <c r="I30" s="10"/>
      <c r="J30" s="12"/>
      <c r="K30" s="6"/>
    </row>
    <row r="31" spans="2:15" x14ac:dyDescent="0.25">
      <c r="F31" s="5"/>
      <c r="G31" s="12"/>
      <c r="H31" s="5"/>
      <c r="I31" s="10"/>
      <c r="J31" s="12"/>
      <c r="K31" s="7"/>
    </row>
    <row r="32" spans="2:15" x14ac:dyDescent="0.25">
      <c r="F32" s="5"/>
      <c r="G32" s="12"/>
      <c r="H32" s="5"/>
      <c r="I32" s="10"/>
      <c r="J32" s="12"/>
      <c r="K32" s="7"/>
    </row>
    <row r="33" spans="6:11" x14ac:dyDescent="0.25">
      <c r="F33" s="5"/>
      <c r="G33" s="12"/>
      <c r="H33" s="5"/>
      <c r="I33" s="13"/>
      <c r="J33" s="12"/>
      <c r="K33" s="7"/>
    </row>
    <row r="34" spans="6:11" x14ac:dyDescent="0.25">
      <c r="F34" s="5"/>
      <c r="G34" s="12"/>
      <c r="H34" s="5"/>
      <c r="I34" s="12"/>
      <c r="J34" s="12"/>
      <c r="K34" s="13"/>
    </row>
  </sheetData>
  <mergeCells count="6">
    <mergeCell ref="L7:M8"/>
    <mergeCell ref="N7:N9"/>
    <mergeCell ref="O7:O9"/>
    <mergeCell ref="D5:E5"/>
    <mergeCell ref="F5:G5"/>
    <mergeCell ref="H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907-35DD-4593-B225-8466115BB83F}">
  <dimension ref="B1:L43"/>
  <sheetViews>
    <sheetView workbookViewId="0">
      <selection activeCell="B1" sqref="B1"/>
    </sheetView>
  </sheetViews>
  <sheetFormatPr defaultColWidth="8.85546875" defaultRowHeight="15" x14ac:dyDescent="0.25"/>
  <cols>
    <col min="3" max="3" width="12" bestFit="1" customWidth="1"/>
    <col min="4" max="4" width="11" bestFit="1" customWidth="1"/>
    <col min="11" max="11" width="12" bestFit="1" customWidth="1"/>
  </cols>
  <sheetData>
    <row r="1" spans="2:12" ht="15.75" thickBot="1" x14ac:dyDescent="0.3"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8</v>
      </c>
      <c r="L1" s="14" t="s">
        <v>11</v>
      </c>
    </row>
    <row r="2" spans="2:12" x14ac:dyDescent="0.25"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SUM(C2:J2)</f>
        <v>0</v>
      </c>
    </row>
    <row r="3" spans="2:12" x14ac:dyDescent="0.25">
      <c r="B3">
        <v>10</v>
      </c>
      <c r="C3">
        <v>34594.343682809726</v>
      </c>
      <c r="D3">
        <v>0</v>
      </c>
      <c r="E3">
        <v>0</v>
      </c>
      <c r="F3">
        <v>0</v>
      </c>
      <c r="G3">
        <v>0</v>
      </c>
      <c r="H3">
        <v>0</v>
      </c>
      <c r="I3">
        <v>78046.620000001305</v>
      </c>
      <c r="J3">
        <v>0</v>
      </c>
      <c r="K3">
        <v>4755463.0200007586</v>
      </c>
      <c r="L3">
        <f t="shared" ref="L3:L43" si="0">SUM(C3:J3)</f>
        <v>112640.96368281104</v>
      </c>
    </row>
    <row r="4" spans="2:12" x14ac:dyDescent="0.25">
      <c r="B4">
        <v>11</v>
      </c>
      <c r="C4">
        <v>757694.85601015785</v>
      </c>
      <c r="D4">
        <v>0</v>
      </c>
      <c r="E4">
        <v>0</v>
      </c>
      <c r="F4">
        <v>2.06</v>
      </c>
      <c r="G4">
        <v>275.87</v>
      </c>
      <c r="H4">
        <v>5.05</v>
      </c>
      <c r="I4">
        <v>50.760000000000005</v>
      </c>
      <c r="J4">
        <v>0</v>
      </c>
      <c r="K4">
        <v>5602443.839999645</v>
      </c>
      <c r="L4">
        <f t="shared" si="0"/>
        <v>758028.59601015795</v>
      </c>
    </row>
    <row r="5" spans="2:12" x14ac:dyDescent="0.25">
      <c r="B5">
        <v>12</v>
      </c>
      <c r="C5">
        <v>29933038.654237822</v>
      </c>
      <c r="D5">
        <v>7818269.8900000006</v>
      </c>
      <c r="E5">
        <v>16.02</v>
      </c>
      <c r="F5">
        <v>1258581.1799999925</v>
      </c>
      <c r="G5">
        <v>957468.09999999823</v>
      </c>
      <c r="H5">
        <v>1250763.2599999979</v>
      </c>
      <c r="I5">
        <v>25121.409999999905</v>
      </c>
      <c r="J5">
        <v>344591.85</v>
      </c>
      <c r="K5">
        <v>38335415.980003819</v>
      </c>
      <c r="L5">
        <f t="shared" si="0"/>
        <v>41587850.364237815</v>
      </c>
    </row>
    <row r="6" spans="2:12" x14ac:dyDescent="0.25">
      <c r="B6">
        <v>13</v>
      </c>
      <c r="C6">
        <v>8399095.1794742271</v>
      </c>
      <c r="D6">
        <v>2513067767</v>
      </c>
      <c r="E6">
        <v>0</v>
      </c>
      <c r="F6">
        <v>0</v>
      </c>
      <c r="G6">
        <v>325.27000000000004</v>
      </c>
      <c r="H6">
        <v>0</v>
      </c>
      <c r="I6">
        <v>21051.809999999892</v>
      </c>
      <c r="J6">
        <v>9527328.5899999999</v>
      </c>
      <c r="K6">
        <v>76387376.419998124</v>
      </c>
      <c r="L6">
        <f t="shared" si="0"/>
        <v>2531015567.8494744</v>
      </c>
    </row>
    <row r="7" spans="2:12" x14ac:dyDescent="0.25">
      <c r="B7">
        <v>14</v>
      </c>
      <c r="C7">
        <v>71205998.630676627</v>
      </c>
      <c r="D7">
        <v>23836070.960000005</v>
      </c>
      <c r="E7">
        <v>482.93999999999954</v>
      </c>
      <c r="F7">
        <v>3189924.4299999941</v>
      </c>
      <c r="G7">
        <v>3572193.8999999994</v>
      </c>
      <c r="H7">
        <v>3811454.9699999951</v>
      </c>
      <c r="I7">
        <v>172370.55000000005</v>
      </c>
      <c r="J7">
        <v>1089954.83</v>
      </c>
      <c r="K7">
        <v>134164459.48000863</v>
      </c>
      <c r="L7">
        <f t="shared" si="0"/>
        <v>106878451.21067663</v>
      </c>
    </row>
    <row r="8" spans="2:12" x14ac:dyDescent="0.25">
      <c r="B8">
        <v>15</v>
      </c>
      <c r="C8">
        <v>20973.656221999827</v>
      </c>
      <c r="D8">
        <v>0</v>
      </c>
      <c r="E8">
        <v>0.32</v>
      </c>
      <c r="F8">
        <v>22106.62</v>
      </c>
      <c r="G8">
        <v>25839.35</v>
      </c>
      <c r="H8">
        <v>6738.7300000000005</v>
      </c>
      <c r="I8">
        <v>442.44999999999993</v>
      </c>
      <c r="J8">
        <v>0</v>
      </c>
      <c r="K8">
        <v>1160411.300000052</v>
      </c>
      <c r="L8">
        <f t="shared" si="0"/>
        <v>76101.126221999817</v>
      </c>
    </row>
    <row r="9" spans="2:12" x14ac:dyDescent="0.25">
      <c r="B9">
        <v>16</v>
      </c>
      <c r="C9">
        <v>3053316.3617451247</v>
      </c>
      <c r="D9">
        <v>0</v>
      </c>
      <c r="E9">
        <v>11.02</v>
      </c>
      <c r="F9">
        <v>3523.92</v>
      </c>
      <c r="G9">
        <v>83.1</v>
      </c>
      <c r="H9">
        <v>3099.6</v>
      </c>
      <c r="I9">
        <v>11840.950000000003</v>
      </c>
      <c r="J9">
        <v>0</v>
      </c>
      <c r="K9">
        <v>400528.30999998492</v>
      </c>
      <c r="L9">
        <f t="shared" si="0"/>
        <v>3071874.951745125</v>
      </c>
    </row>
    <row r="10" spans="2:12" x14ac:dyDescent="0.25">
      <c r="B10">
        <v>17</v>
      </c>
      <c r="C10">
        <v>208536.56127531987</v>
      </c>
      <c r="D10">
        <v>0</v>
      </c>
      <c r="E10">
        <v>14.53</v>
      </c>
      <c r="F10">
        <v>238438.59000000003</v>
      </c>
      <c r="G10">
        <v>335058.89999999775</v>
      </c>
      <c r="H10">
        <v>641614.48999999906</v>
      </c>
      <c r="I10">
        <v>145.31000000000003</v>
      </c>
      <c r="J10">
        <v>0</v>
      </c>
      <c r="K10">
        <v>2714732.7900000997</v>
      </c>
      <c r="L10">
        <f t="shared" si="0"/>
        <v>1423808.3812753167</v>
      </c>
    </row>
    <row r="11" spans="2:12" x14ac:dyDescent="0.25">
      <c r="B11">
        <v>18</v>
      </c>
      <c r="C11">
        <v>393536745.26170653</v>
      </c>
      <c r="D11">
        <v>184782235.03000003</v>
      </c>
      <c r="E11">
        <v>114811.39999999995</v>
      </c>
      <c r="F11">
        <v>2043613.0200000033</v>
      </c>
      <c r="G11">
        <v>2116354.6100000017</v>
      </c>
      <c r="H11">
        <v>1536263.590000001</v>
      </c>
      <c r="I11">
        <v>1383955.6699999904</v>
      </c>
      <c r="J11">
        <v>14389039.25</v>
      </c>
      <c r="K11">
        <v>937282071.95004916</v>
      </c>
      <c r="L11">
        <f t="shared" si="0"/>
        <v>599903017.83170652</v>
      </c>
    </row>
    <row r="12" spans="2:12" x14ac:dyDescent="0.25">
      <c r="B12">
        <v>19</v>
      </c>
      <c r="C12">
        <v>230769294.96295723</v>
      </c>
      <c r="D12">
        <v>106941426.85000001</v>
      </c>
      <c r="E12">
        <v>10432.079999999996</v>
      </c>
      <c r="F12">
        <v>6722.3700000000008</v>
      </c>
      <c r="G12">
        <v>7006.4900000000016</v>
      </c>
      <c r="H12">
        <v>1320.78</v>
      </c>
      <c r="I12">
        <v>682919.10999999091</v>
      </c>
      <c r="J12">
        <v>9482044.1400000006</v>
      </c>
      <c r="K12">
        <v>442572261.72001243</v>
      </c>
      <c r="L12">
        <f t="shared" si="0"/>
        <v>347901166.7829572</v>
      </c>
    </row>
    <row r="13" spans="2:12" x14ac:dyDescent="0.25">
      <c r="B13">
        <v>20</v>
      </c>
      <c r="C13">
        <v>56855833.775044769</v>
      </c>
      <c r="D13">
        <v>1871673537.71</v>
      </c>
      <c r="E13">
        <v>17509.969999999998</v>
      </c>
      <c r="F13">
        <v>287324.13000000006</v>
      </c>
      <c r="G13">
        <v>264027.5199999999</v>
      </c>
      <c r="H13">
        <v>120883.08000000003</v>
      </c>
      <c r="I13">
        <v>1137209.5700000199</v>
      </c>
      <c r="J13">
        <v>23481354.379999999</v>
      </c>
      <c r="K13">
        <v>543606576.48997021</v>
      </c>
      <c r="L13">
        <f t="shared" si="0"/>
        <v>1953837680.1350448</v>
      </c>
    </row>
    <row r="14" spans="2:12" x14ac:dyDescent="0.25">
      <c r="B14">
        <v>21</v>
      </c>
      <c r="C14">
        <v>53784313.831612371</v>
      </c>
      <c r="D14">
        <v>0</v>
      </c>
      <c r="E14">
        <v>30.000000000000004</v>
      </c>
      <c r="F14">
        <v>2630.54</v>
      </c>
      <c r="G14">
        <v>8975.9499999999989</v>
      </c>
      <c r="H14">
        <v>3861.24</v>
      </c>
      <c r="I14">
        <v>42286.489999999947</v>
      </c>
      <c r="J14">
        <v>339773.07</v>
      </c>
      <c r="K14">
        <v>34192023.059998222</v>
      </c>
      <c r="L14">
        <f t="shared" si="0"/>
        <v>54181871.121612377</v>
      </c>
    </row>
    <row r="15" spans="2:12" x14ac:dyDescent="0.25">
      <c r="B15">
        <v>22</v>
      </c>
      <c r="C15">
        <v>42171193.725535206</v>
      </c>
      <c r="D15">
        <v>26088510.579999998</v>
      </c>
      <c r="E15">
        <v>797.38999999999919</v>
      </c>
      <c r="F15">
        <v>446.74</v>
      </c>
      <c r="G15">
        <v>2795.3399999999988</v>
      </c>
      <c r="H15">
        <v>1717.9399999999998</v>
      </c>
      <c r="I15">
        <v>116365.10000000194</v>
      </c>
      <c r="J15">
        <v>484334.92000000004</v>
      </c>
      <c r="K15">
        <v>83071865.27001141</v>
      </c>
      <c r="L15">
        <f t="shared" si="0"/>
        <v>68866161.735535204</v>
      </c>
    </row>
    <row r="16" spans="2:12" x14ac:dyDescent="0.25">
      <c r="B16">
        <v>23</v>
      </c>
      <c r="C16">
        <v>16822.849472869897</v>
      </c>
      <c r="D16">
        <v>0</v>
      </c>
      <c r="E16">
        <v>0.26</v>
      </c>
      <c r="F16">
        <v>8464.5</v>
      </c>
      <c r="G16">
        <v>5294.0300000000097</v>
      </c>
      <c r="H16">
        <v>12396.019999999997</v>
      </c>
      <c r="I16">
        <v>1.0699999999999998</v>
      </c>
      <c r="J16">
        <v>0</v>
      </c>
      <c r="K16">
        <v>13581.540000000879</v>
      </c>
      <c r="L16">
        <f t="shared" si="0"/>
        <v>42978.729472869898</v>
      </c>
    </row>
    <row r="17" spans="2:12" x14ac:dyDescent="0.25">
      <c r="B17">
        <v>24</v>
      </c>
      <c r="C17">
        <v>188442.94954440996</v>
      </c>
      <c r="D17">
        <v>0</v>
      </c>
      <c r="E17">
        <v>0</v>
      </c>
      <c r="F17">
        <v>84705.200000000012</v>
      </c>
      <c r="G17">
        <v>27636.91</v>
      </c>
      <c r="H17">
        <v>182897.13999999998</v>
      </c>
      <c r="I17">
        <v>60.319999999999993</v>
      </c>
      <c r="J17">
        <v>0</v>
      </c>
      <c r="K17">
        <v>4099829.1400000202</v>
      </c>
      <c r="L17">
        <f t="shared" si="0"/>
        <v>483742.51954440988</v>
      </c>
    </row>
    <row r="18" spans="2:12" x14ac:dyDescent="0.25">
      <c r="B18">
        <v>25</v>
      </c>
      <c r="C18">
        <v>5627.087151879995</v>
      </c>
      <c r="D18">
        <v>0</v>
      </c>
      <c r="E18">
        <v>0</v>
      </c>
      <c r="F18">
        <v>51630.94</v>
      </c>
      <c r="G18">
        <v>27275.449999999993</v>
      </c>
      <c r="H18">
        <v>185237.07999999987</v>
      </c>
      <c r="I18">
        <v>28.810000000000002</v>
      </c>
      <c r="J18">
        <v>0</v>
      </c>
      <c r="K18">
        <v>66958.960000004401</v>
      </c>
      <c r="L18">
        <f t="shared" si="0"/>
        <v>269799.36715187988</v>
      </c>
    </row>
    <row r="19" spans="2:12" x14ac:dyDescent="0.25">
      <c r="B19">
        <v>26</v>
      </c>
      <c r="C19">
        <v>73318.290736569965</v>
      </c>
      <c r="D19">
        <v>0</v>
      </c>
      <c r="E19">
        <v>7.7899999999999991</v>
      </c>
      <c r="F19">
        <v>26106.39</v>
      </c>
      <c r="G19">
        <v>21494.430000000004</v>
      </c>
      <c r="H19">
        <v>18938.780000000002</v>
      </c>
      <c r="I19">
        <v>1841.4899999999993</v>
      </c>
      <c r="J19">
        <v>0</v>
      </c>
      <c r="K19">
        <v>978315.42999981809</v>
      </c>
      <c r="L19">
        <f t="shared" si="0"/>
        <v>141707.17073656997</v>
      </c>
    </row>
    <row r="20" spans="2:12" x14ac:dyDescent="0.25">
      <c r="B20">
        <v>27</v>
      </c>
      <c r="C20">
        <v>18544936.823268905</v>
      </c>
      <c r="D20">
        <v>435944762.03999996</v>
      </c>
      <c r="E20">
        <v>66426.520000000048</v>
      </c>
      <c r="F20">
        <v>3589138.6800000393</v>
      </c>
      <c r="G20">
        <v>2081147.7000000323</v>
      </c>
      <c r="H20">
        <v>5251536.0400000261</v>
      </c>
      <c r="I20">
        <v>20763.179999999633</v>
      </c>
      <c r="J20">
        <v>960864.8600000001</v>
      </c>
      <c r="K20">
        <v>38255330.829999991</v>
      </c>
      <c r="L20">
        <f t="shared" si="0"/>
        <v>466459575.84326899</v>
      </c>
    </row>
    <row r="21" spans="2:12" x14ac:dyDescent="0.25">
      <c r="B21">
        <v>28</v>
      </c>
      <c r="C21">
        <v>578.09392451999884</v>
      </c>
      <c r="D21">
        <v>0</v>
      </c>
      <c r="E21">
        <v>0</v>
      </c>
      <c r="F21">
        <v>2.39</v>
      </c>
      <c r="G21">
        <v>4.7699999999999996</v>
      </c>
      <c r="H21">
        <v>6.3599999999999994</v>
      </c>
      <c r="I21">
        <v>1287.0700000000013</v>
      </c>
      <c r="J21">
        <v>0</v>
      </c>
      <c r="K21">
        <v>55504.210000001876</v>
      </c>
      <c r="L21">
        <f t="shared" si="0"/>
        <v>1878.6839245200001</v>
      </c>
    </row>
    <row r="22" spans="2:12" x14ac:dyDescent="0.25">
      <c r="B22">
        <v>29</v>
      </c>
      <c r="C22">
        <v>192.83569687999963</v>
      </c>
      <c r="D22">
        <v>0</v>
      </c>
      <c r="E22">
        <v>0.57999999999999996</v>
      </c>
      <c r="F22">
        <v>12239.29</v>
      </c>
      <c r="G22">
        <v>31.14</v>
      </c>
      <c r="H22">
        <v>6232.1</v>
      </c>
      <c r="I22">
        <v>0</v>
      </c>
      <c r="J22">
        <v>0</v>
      </c>
      <c r="K22">
        <v>373344.59000000131</v>
      </c>
      <c r="L22">
        <f t="shared" si="0"/>
        <v>18695.94569688</v>
      </c>
    </row>
    <row r="23" spans="2:12" x14ac:dyDescent="0.25">
      <c r="B23">
        <v>30</v>
      </c>
      <c r="C23">
        <v>90993649.478212267</v>
      </c>
      <c r="D23">
        <v>80362.929999999993</v>
      </c>
      <c r="E23">
        <v>51476.689999999995</v>
      </c>
      <c r="F23">
        <v>1537906.0999999996</v>
      </c>
      <c r="G23">
        <v>1288289.2600000016</v>
      </c>
      <c r="H23">
        <v>2563591.8599999906</v>
      </c>
      <c r="I23">
        <v>62434.829999998641</v>
      </c>
      <c r="J23">
        <v>369026.14</v>
      </c>
      <c r="K23">
        <v>115025954.76999964</v>
      </c>
      <c r="L23">
        <f t="shared" si="0"/>
        <v>96946737.288212255</v>
      </c>
    </row>
    <row r="24" spans="2:12" x14ac:dyDescent="0.25">
      <c r="B24">
        <v>31</v>
      </c>
      <c r="C24">
        <v>25950.81708173986</v>
      </c>
      <c r="D24">
        <v>0</v>
      </c>
      <c r="E24">
        <v>0</v>
      </c>
      <c r="F24">
        <v>32473.640000000003</v>
      </c>
      <c r="G24">
        <v>48275.040000000008</v>
      </c>
      <c r="H24">
        <v>15786.749999999998</v>
      </c>
      <c r="I24">
        <v>57.36000000000017</v>
      </c>
      <c r="J24">
        <v>0</v>
      </c>
      <c r="K24">
        <v>2192510.8499999708</v>
      </c>
      <c r="L24">
        <f t="shared" si="0"/>
        <v>122543.60708173987</v>
      </c>
    </row>
    <row r="25" spans="2:12" x14ac:dyDescent="0.25">
      <c r="B25">
        <v>32</v>
      </c>
      <c r="C25">
        <v>4771497.2204311024</v>
      </c>
      <c r="D25">
        <v>80894.37</v>
      </c>
      <c r="E25">
        <v>97.229999999999976</v>
      </c>
      <c r="F25">
        <v>73600.510000000009</v>
      </c>
      <c r="G25">
        <v>59681.239999999991</v>
      </c>
      <c r="H25">
        <v>12457.56</v>
      </c>
      <c r="I25">
        <v>532.08999999999992</v>
      </c>
      <c r="J25">
        <v>0</v>
      </c>
      <c r="K25">
        <v>16516731.749996031</v>
      </c>
      <c r="L25">
        <f t="shared" si="0"/>
        <v>4998760.2204311024</v>
      </c>
    </row>
    <row r="26" spans="2:12" x14ac:dyDescent="0.25">
      <c r="B26">
        <v>33</v>
      </c>
      <c r="C26">
        <v>408899.32091263554</v>
      </c>
      <c r="D26">
        <v>0</v>
      </c>
      <c r="E26">
        <v>4.79</v>
      </c>
      <c r="F26">
        <v>266.81</v>
      </c>
      <c r="G26">
        <v>483.71999999999997</v>
      </c>
      <c r="H26">
        <v>0</v>
      </c>
      <c r="I26">
        <v>2397.4800000000046</v>
      </c>
      <c r="J26">
        <v>0</v>
      </c>
      <c r="K26">
        <v>2698368.9199994639</v>
      </c>
      <c r="L26">
        <f t="shared" si="0"/>
        <v>412052.12091263547</v>
      </c>
    </row>
    <row r="27" spans="2:12" x14ac:dyDescent="0.25">
      <c r="B27">
        <v>34</v>
      </c>
      <c r="C27">
        <v>1951110.570228219</v>
      </c>
      <c r="D27">
        <v>0</v>
      </c>
      <c r="E27">
        <v>21.500000000000004</v>
      </c>
      <c r="F27">
        <v>820297.95000000263</v>
      </c>
      <c r="G27">
        <v>1180564.009999994</v>
      </c>
      <c r="H27">
        <v>1445329.0399999996</v>
      </c>
      <c r="I27">
        <v>5731.9799999999968</v>
      </c>
      <c r="J27">
        <v>0</v>
      </c>
      <c r="K27">
        <v>3104087.2800002485</v>
      </c>
      <c r="L27">
        <f t="shared" si="0"/>
        <v>5403055.0502282158</v>
      </c>
    </row>
    <row r="28" spans="2:12" x14ac:dyDescent="0.25">
      <c r="B28">
        <v>35</v>
      </c>
      <c r="C28">
        <v>18128661.530961845</v>
      </c>
      <c r="D28">
        <v>0</v>
      </c>
      <c r="E28">
        <v>0</v>
      </c>
      <c r="F28">
        <v>1684.1599999999999</v>
      </c>
      <c r="G28">
        <v>6979</v>
      </c>
      <c r="H28">
        <v>102.98</v>
      </c>
      <c r="I28">
        <v>35515.790000000074</v>
      </c>
      <c r="J28">
        <v>269109.64</v>
      </c>
      <c r="K28">
        <v>65228930.220003657</v>
      </c>
      <c r="L28">
        <f t="shared" si="0"/>
        <v>18442053.100961845</v>
      </c>
    </row>
    <row r="29" spans="2:12" x14ac:dyDescent="0.25">
      <c r="B29">
        <v>36</v>
      </c>
      <c r="C29">
        <v>192011.31918484991</v>
      </c>
      <c r="D29">
        <v>0</v>
      </c>
      <c r="E29">
        <v>0</v>
      </c>
      <c r="F29">
        <v>1281.5499999999997</v>
      </c>
      <c r="G29">
        <v>3387.2300000000005</v>
      </c>
      <c r="H29">
        <v>1250.5800000000002</v>
      </c>
      <c r="I29">
        <v>1793.2400000000036</v>
      </c>
      <c r="J29">
        <v>0</v>
      </c>
      <c r="K29">
        <v>1826834.2599998799</v>
      </c>
      <c r="L29">
        <f t="shared" si="0"/>
        <v>199723.91918484989</v>
      </c>
    </row>
    <row r="30" spans="2:12" x14ac:dyDescent="0.25">
      <c r="B30">
        <v>37</v>
      </c>
      <c r="C30">
        <v>108028147.98275231</v>
      </c>
      <c r="D30">
        <v>97888236.430000007</v>
      </c>
      <c r="E30">
        <v>112775.95999999995</v>
      </c>
      <c r="F30">
        <v>4622021.1299999924</v>
      </c>
      <c r="G30">
        <v>3617818.970000003</v>
      </c>
      <c r="H30">
        <v>3763163.3200000026</v>
      </c>
      <c r="I30">
        <v>67512.680000000051</v>
      </c>
      <c r="J30">
        <v>566864.35000000009</v>
      </c>
      <c r="K30">
        <v>51291892.310001083</v>
      </c>
      <c r="L30">
        <f t="shared" si="0"/>
        <v>218666540.82275233</v>
      </c>
    </row>
    <row r="31" spans="2:12" x14ac:dyDescent="0.25">
      <c r="B31">
        <v>38</v>
      </c>
      <c r="C31">
        <v>134142291.13852803</v>
      </c>
      <c r="D31">
        <v>39118248.970000006</v>
      </c>
      <c r="E31">
        <v>15329.420000000029</v>
      </c>
      <c r="F31">
        <v>7591606.7500000009</v>
      </c>
      <c r="G31">
        <v>8879114.0399999917</v>
      </c>
      <c r="H31">
        <v>8496953.2500000037</v>
      </c>
      <c r="I31">
        <v>248599.94999999937</v>
      </c>
      <c r="J31">
        <v>1729288.0799999998</v>
      </c>
      <c r="K31">
        <v>214931383.14000872</v>
      </c>
      <c r="L31">
        <f t="shared" si="0"/>
        <v>200221431.59852803</v>
      </c>
    </row>
    <row r="32" spans="2:12" x14ac:dyDescent="0.25">
      <c r="B32">
        <v>39</v>
      </c>
      <c r="C32">
        <v>16814727.110003132</v>
      </c>
      <c r="D32">
        <v>66242983.600000001</v>
      </c>
      <c r="E32">
        <v>29786.759999999918</v>
      </c>
      <c r="F32">
        <v>1571268.2099999976</v>
      </c>
      <c r="G32">
        <v>1509144.6600000111</v>
      </c>
      <c r="H32">
        <v>1951252.0200000082</v>
      </c>
      <c r="I32">
        <v>13549.979999999989</v>
      </c>
      <c r="J32">
        <v>282103.13</v>
      </c>
      <c r="K32">
        <v>8154310.1199998744</v>
      </c>
      <c r="L32">
        <f t="shared" si="0"/>
        <v>88414815.470003158</v>
      </c>
    </row>
    <row r="33" spans="2:12" x14ac:dyDescent="0.25">
      <c r="B33">
        <v>40</v>
      </c>
      <c r="C33">
        <v>26620646.569578245</v>
      </c>
      <c r="D33">
        <v>10400707.800000001</v>
      </c>
      <c r="E33">
        <v>105.58000000000028</v>
      </c>
      <c r="F33">
        <v>1918280.9999999995</v>
      </c>
      <c r="G33">
        <v>1912969.8600000008</v>
      </c>
      <c r="H33">
        <v>2051163.9700000018</v>
      </c>
      <c r="I33">
        <v>26681.740000000289</v>
      </c>
      <c r="J33">
        <v>323334.72000000003</v>
      </c>
      <c r="K33">
        <v>35243767.200001098</v>
      </c>
      <c r="L33">
        <f t="shared" si="0"/>
        <v>43253891.23957824</v>
      </c>
    </row>
    <row r="34" spans="2:12" x14ac:dyDescent="0.25">
      <c r="B34">
        <v>41</v>
      </c>
      <c r="C34">
        <v>1515384.5763006909</v>
      </c>
      <c r="D34">
        <v>0</v>
      </c>
      <c r="E34">
        <v>45.930000000000007</v>
      </c>
      <c r="F34">
        <v>1109224.5499999952</v>
      </c>
      <c r="G34">
        <v>1774872.0300000019</v>
      </c>
      <c r="H34">
        <v>2262051.380000032</v>
      </c>
      <c r="I34">
        <v>4421.8700000000063</v>
      </c>
      <c r="J34">
        <v>0</v>
      </c>
      <c r="K34">
        <v>1280460.3799998129</v>
      </c>
      <c r="L34">
        <f t="shared" si="0"/>
        <v>6666000.3363007205</v>
      </c>
    </row>
    <row r="35" spans="2:12" x14ac:dyDescent="0.25">
      <c r="B35">
        <v>42</v>
      </c>
      <c r="C35">
        <v>431956.43539702013</v>
      </c>
      <c r="D35">
        <v>0</v>
      </c>
      <c r="E35">
        <v>106.89000000000003</v>
      </c>
      <c r="F35">
        <v>662382.02000000584</v>
      </c>
      <c r="G35">
        <v>395599.49999999866</v>
      </c>
      <c r="H35">
        <v>471194.00999999855</v>
      </c>
      <c r="I35">
        <v>99.509999999999977</v>
      </c>
      <c r="J35">
        <v>0</v>
      </c>
      <c r="K35">
        <v>118983.58000000595</v>
      </c>
      <c r="L35">
        <f t="shared" si="0"/>
        <v>1961338.3653970233</v>
      </c>
    </row>
    <row r="36" spans="2:12" x14ac:dyDescent="0.25">
      <c r="B36">
        <v>43</v>
      </c>
      <c r="C36">
        <v>489811.62891079276</v>
      </c>
      <c r="D36">
        <v>0</v>
      </c>
      <c r="E36">
        <v>3233.2100000000032</v>
      </c>
      <c r="F36">
        <v>621488.19999999797</v>
      </c>
      <c r="G36">
        <v>1006979.3199999884</v>
      </c>
      <c r="H36">
        <v>1388626.9400000125</v>
      </c>
      <c r="I36">
        <v>8435.1000000000749</v>
      </c>
      <c r="J36">
        <v>0</v>
      </c>
      <c r="K36">
        <v>1061412.269999916</v>
      </c>
      <c r="L36">
        <f t="shared" si="0"/>
        <v>3518574.3989107921</v>
      </c>
    </row>
    <row r="37" spans="2:12" x14ac:dyDescent="0.25">
      <c r="B37">
        <v>44</v>
      </c>
      <c r="C37">
        <v>349595.58511046862</v>
      </c>
      <c r="D37">
        <v>0</v>
      </c>
      <c r="E37">
        <v>1.1200000000000001</v>
      </c>
      <c r="F37">
        <v>357767.73999999848</v>
      </c>
      <c r="G37">
        <v>190964.27000000019</v>
      </c>
      <c r="H37">
        <v>521413.1599999991</v>
      </c>
      <c r="I37">
        <v>237.79000000000002</v>
      </c>
      <c r="J37">
        <v>0</v>
      </c>
      <c r="K37">
        <v>272105.44000001665</v>
      </c>
      <c r="L37">
        <f t="shared" si="0"/>
        <v>1419979.6651104665</v>
      </c>
    </row>
    <row r="38" spans="2:12" x14ac:dyDescent="0.25">
      <c r="B38">
        <v>45</v>
      </c>
      <c r="C38">
        <v>86378.833981929973</v>
      </c>
      <c r="D38">
        <v>55094099.019999996</v>
      </c>
      <c r="E38">
        <v>14573.630000000026</v>
      </c>
      <c r="F38">
        <v>18397.39</v>
      </c>
      <c r="G38">
        <v>23262.45</v>
      </c>
      <c r="H38">
        <v>7855.03</v>
      </c>
      <c r="I38">
        <v>1344.24</v>
      </c>
      <c r="J38">
        <v>4033042.9500000007</v>
      </c>
      <c r="K38">
        <v>5447581.9599995017</v>
      </c>
      <c r="L38">
        <f t="shared" si="0"/>
        <v>59278953.54398194</v>
      </c>
    </row>
    <row r="39" spans="2:12" x14ac:dyDescent="0.25">
      <c r="B39">
        <v>46</v>
      </c>
      <c r="C39">
        <v>8059370.0065827249</v>
      </c>
      <c r="D39">
        <v>104140.38</v>
      </c>
      <c r="E39">
        <v>9970.3200000000252</v>
      </c>
      <c r="F39">
        <v>1511194.4299999992</v>
      </c>
      <c r="G39">
        <v>2100961.7199999979</v>
      </c>
      <c r="H39">
        <v>1268433.5599999984</v>
      </c>
      <c r="I39">
        <v>92432.460000000647</v>
      </c>
      <c r="J39">
        <v>17186.91</v>
      </c>
      <c r="K39">
        <v>78989455.180002302</v>
      </c>
      <c r="L39">
        <f t="shared" si="0"/>
        <v>13163689.786582723</v>
      </c>
    </row>
    <row r="40" spans="2:12" x14ac:dyDescent="0.25">
      <c r="B40">
        <v>47</v>
      </c>
      <c r="C40">
        <v>141171477.34977937</v>
      </c>
      <c r="D40">
        <v>61635543.950000003</v>
      </c>
      <c r="E40">
        <v>816.6599999999994</v>
      </c>
      <c r="F40">
        <v>163166.07</v>
      </c>
      <c r="G40">
        <v>37300.560000000005</v>
      </c>
      <c r="H40">
        <v>46863.02</v>
      </c>
      <c r="I40">
        <v>260030.43000000244</v>
      </c>
      <c r="J40">
        <v>1401155.54</v>
      </c>
      <c r="K40">
        <v>241897360.15002245</v>
      </c>
      <c r="L40">
        <f t="shared" si="0"/>
        <v>204716353.57977936</v>
      </c>
    </row>
    <row r="41" spans="2:12" x14ac:dyDescent="0.25">
      <c r="B41">
        <v>48</v>
      </c>
      <c r="C41">
        <v>99077992.652342647</v>
      </c>
      <c r="D41">
        <v>8454693735.3697405</v>
      </c>
      <c r="E41">
        <v>2.17</v>
      </c>
      <c r="F41">
        <v>19581.760000000002</v>
      </c>
      <c r="G41">
        <v>25665.67</v>
      </c>
      <c r="H41">
        <v>2893.48</v>
      </c>
      <c r="I41">
        <v>1544754.9900000687</v>
      </c>
      <c r="J41">
        <v>41799155.030000001</v>
      </c>
      <c r="K41">
        <v>517790549.26014143</v>
      </c>
      <c r="L41">
        <f t="shared" si="0"/>
        <v>8597163781.1220837</v>
      </c>
    </row>
    <row r="42" spans="2:12" x14ac:dyDescent="0.25">
      <c r="B42">
        <v>49</v>
      </c>
      <c r="C42">
        <v>30790644.02945181</v>
      </c>
      <c r="D42">
        <v>781060887.29999995</v>
      </c>
      <c r="E42">
        <v>0</v>
      </c>
      <c r="F42">
        <v>7806.22</v>
      </c>
      <c r="G42">
        <v>5927.5199999999977</v>
      </c>
      <c r="H42">
        <v>1762.32</v>
      </c>
      <c r="I42">
        <v>15555.499999999973</v>
      </c>
      <c r="J42">
        <v>2982677.38</v>
      </c>
      <c r="K42">
        <v>62136743.989999622</v>
      </c>
      <c r="L42">
        <f t="shared" si="0"/>
        <v>814865260.26945186</v>
      </c>
    </row>
    <row r="43" spans="2:12" x14ac:dyDescent="0.25">
      <c r="B43">
        <v>50</v>
      </c>
      <c r="C43">
        <v>60878660.074382223</v>
      </c>
      <c r="D43">
        <v>1027499488.2</v>
      </c>
      <c r="E43">
        <v>5352.970000000023</v>
      </c>
      <c r="F43">
        <v>24427571.510000043</v>
      </c>
      <c r="G43">
        <v>10841294.379999924</v>
      </c>
      <c r="H43">
        <v>8471235.7499999981</v>
      </c>
      <c r="I43">
        <v>39872.93</v>
      </c>
      <c r="J43">
        <v>5587017.2300000004</v>
      </c>
      <c r="K43">
        <v>125766274.10000803</v>
      </c>
      <c r="L43">
        <f t="shared" si="0"/>
        <v>1137750493.0443823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1720-2C04-4240-BFB0-25AE4573F1C8}">
  <dimension ref="B2:P44"/>
  <sheetViews>
    <sheetView showGridLines="0" topLeftCell="B1" zoomScale="80" zoomScaleNormal="80" workbookViewId="0">
      <selection activeCell="O3" sqref="O3:P43"/>
    </sheetView>
  </sheetViews>
  <sheetFormatPr defaultColWidth="8.85546875" defaultRowHeight="15" x14ac:dyDescent="0.25"/>
  <cols>
    <col min="3" max="3" width="15" bestFit="1" customWidth="1"/>
    <col min="4" max="4" width="16.140625" bestFit="1" customWidth="1"/>
    <col min="5" max="5" width="11.140625" bestFit="1" customWidth="1"/>
    <col min="6" max="8" width="13.28515625" bestFit="1" customWidth="1"/>
    <col min="9" max="9" width="12.140625" bestFit="1" customWidth="1"/>
    <col min="10" max="10" width="13.28515625" bestFit="1" customWidth="1"/>
    <col min="11" max="11" width="16" customWidth="1"/>
    <col min="12" max="12" width="16.140625" bestFit="1" customWidth="1"/>
    <col min="13" max="13" width="13.28515625" bestFit="1" customWidth="1"/>
    <col min="15" max="15" width="13.42578125" bestFit="1" customWidth="1"/>
    <col min="16" max="16" width="16.28515625" bestFit="1" customWidth="1"/>
    <col min="17" max="17" width="16.140625" bestFit="1" customWidth="1"/>
    <col min="18" max="18" width="12" customWidth="1"/>
    <col min="19" max="19" width="15" bestFit="1" customWidth="1"/>
    <col min="20" max="20" width="16.140625" bestFit="1" customWidth="1"/>
  </cols>
  <sheetData>
    <row r="2" spans="2:16" ht="15.75" thickBot="1" x14ac:dyDescent="0.3">
      <c r="B2" s="23" t="s">
        <v>16</v>
      </c>
      <c r="C2" s="23" t="s">
        <v>7</v>
      </c>
      <c r="D2" s="23" t="s">
        <v>0</v>
      </c>
      <c r="E2" s="23" t="s">
        <v>1</v>
      </c>
      <c r="F2" s="23" t="s">
        <v>2</v>
      </c>
      <c r="G2" s="23" t="s">
        <v>3</v>
      </c>
      <c r="H2" s="23" t="s">
        <v>4</v>
      </c>
      <c r="I2" s="23" t="s">
        <v>5</v>
      </c>
      <c r="J2" s="23" t="s">
        <v>6</v>
      </c>
      <c r="K2" s="23" t="s">
        <v>8</v>
      </c>
      <c r="L2" s="22" t="s">
        <v>183</v>
      </c>
      <c r="M2" s="47" t="s">
        <v>185</v>
      </c>
    </row>
    <row r="3" spans="2:16" x14ac:dyDescent="0.25">
      <c r="B3" s="7">
        <v>10</v>
      </c>
      <c r="C3" s="5">
        <f>TTCents!C3/100</f>
        <v>345.94343682809728</v>
      </c>
      <c r="D3" s="5">
        <f>TTCents!D3/100</f>
        <v>0</v>
      </c>
      <c r="E3" s="5">
        <f>TTCents!E3/100</f>
        <v>0</v>
      </c>
      <c r="F3" s="5">
        <f>TTCents!F3/100</f>
        <v>0</v>
      </c>
      <c r="G3" s="5">
        <f>TTCents!G3/100</f>
        <v>0</v>
      </c>
      <c r="H3" s="5">
        <f>TTCents!H3/100</f>
        <v>0</v>
      </c>
      <c r="I3" s="5">
        <f>TTCents!I3/100</f>
        <v>780.46620000001303</v>
      </c>
      <c r="J3" s="5">
        <f>TTCents!J3/100</f>
        <v>0</v>
      </c>
      <c r="K3" s="7">
        <f>TTCents!K3</f>
        <v>4755463.0200007586</v>
      </c>
      <c r="L3" s="5">
        <f>TTCents!L3/100</f>
        <v>1126.4096368281105</v>
      </c>
      <c r="M3" s="4">
        <f>SUM(Table1[[#This Row],[HBW]:[NHB]])</f>
        <v>0</v>
      </c>
      <c r="O3" s="3">
        <f>SUM(Table1[[#This Row],[HBW]:[NHB]])</f>
        <v>0</v>
      </c>
      <c r="P3" s="3">
        <f>Table1[[#This Row],[IIF ]]+Table1[[#This Row],[XXF]]+Table1[[#This Row],[IXF]]+Table1[[#This Row],[XXP]]+Table1[[#This Row],[REC]]</f>
        <v>1126.4096368281103</v>
      </c>
    </row>
    <row r="4" spans="2:16" x14ac:dyDescent="0.25">
      <c r="B4" s="7">
        <v>11</v>
      </c>
      <c r="C4" s="5">
        <f>TTCents!C4/100</f>
        <v>7576.9485601015786</v>
      </c>
      <c r="D4" s="5">
        <f>TTCents!D4/100</f>
        <v>0</v>
      </c>
      <c r="E4" s="5">
        <f>TTCents!E4/100</f>
        <v>0</v>
      </c>
      <c r="F4" s="5">
        <f>TTCents!F4/100</f>
        <v>2.06E-2</v>
      </c>
      <c r="G4" s="5">
        <f>TTCents!G4/100</f>
        <v>2.7587000000000002</v>
      </c>
      <c r="H4" s="5">
        <f>TTCents!H4/100</f>
        <v>5.0499999999999996E-2</v>
      </c>
      <c r="I4" s="5">
        <f>TTCents!I4/100</f>
        <v>0.50760000000000005</v>
      </c>
      <c r="J4" s="5">
        <f>TTCents!J4/100</f>
        <v>0</v>
      </c>
      <c r="K4" s="7">
        <f>TTCents!K4</f>
        <v>5602443.839999645</v>
      </c>
      <c r="L4" s="5">
        <f>TTCents!L4/100</f>
        <v>7580.2859601015798</v>
      </c>
      <c r="M4" s="4">
        <f>SUM(Table1[[#This Row],[HBW]:[NHB]])</f>
        <v>2.8298000000000001</v>
      </c>
      <c r="O4" s="3">
        <f>SUM(Table1[[#This Row],[HBW]:[NHB]])</f>
        <v>2.8298000000000001</v>
      </c>
      <c r="P4" s="3">
        <f>Table1[[#This Row],[IIF ]]+Table1[[#This Row],[XXF]]+Table1[[#This Row],[IXF]]+Table1[[#This Row],[XXP]]+Table1[[#This Row],[REC]]</f>
        <v>7577.4561601015785</v>
      </c>
    </row>
    <row r="5" spans="2:16" x14ac:dyDescent="0.25">
      <c r="B5" s="7">
        <v>12</v>
      </c>
      <c r="C5" s="5">
        <f>TTCents!C5/100</f>
        <v>299330.38654237823</v>
      </c>
      <c r="D5" s="5">
        <f>TTCents!D5/100</f>
        <v>78182.698900000003</v>
      </c>
      <c r="E5" s="5">
        <f>TTCents!E5/100</f>
        <v>0.16020000000000001</v>
      </c>
      <c r="F5" s="5">
        <f>TTCents!F5/100</f>
        <v>12585.811799999925</v>
      </c>
      <c r="G5" s="5">
        <f>TTCents!G5/100</f>
        <v>9574.6809999999823</v>
      </c>
      <c r="H5" s="5">
        <f>TTCents!H5/100</f>
        <v>12507.632599999979</v>
      </c>
      <c r="I5" s="5">
        <f>TTCents!I5/100</f>
        <v>251.21409999999906</v>
      </c>
      <c r="J5" s="5">
        <f>TTCents!J5/100</f>
        <v>3445.9184999999998</v>
      </c>
      <c r="K5" s="7">
        <f>TTCents!K5</f>
        <v>38335415.980003819</v>
      </c>
      <c r="L5" s="5">
        <f>TTCents!L5/100</f>
        <v>415878.50364237814</v>
      </c>
      <c r="M5" s="4">
        <f>SUM(Table1[[#This Row],[HBW]:[NHB]])</f>
        <v>34668.125399999888</v>
      </c>
      <c r="O5" s="3">
        <f>SUM(Table1[[#This Row],[HBW]:[NHB]])</f>
        <v>34668.125399999888</v>
      </c>
      <c r="P5" s="3">
        <f>Table1[[#This Row],[IIF ]]+Table1[[#This Row],[XXF]]+Table1[[#This Row],[IXF]]+Table1[[#This Row],[XXP]]+Table1[[#This Row],[REC]]</f>
        <v>381210.37824237824</v>
      </c>
    </row>
    <row r="6" spans="2:16" x14ac:dyDescent="0.25">
      <c r="B6" s="7">
        <v>13</v>
      </c>
      <c r="C6" s="5">
        <f>TTCents!C6/100</f>
        <v>83990.951794742272</v>
      </c>
      <c r="D6" s="5">
        <f>TTCents!D6/100</f>
        <v>25130677.670000002</v>
      </c>
      <c r="E6" s="5">
        <f>TTCents!E6/100</f>
        <v>0</v>
      </c>
      <c r="F6" s="5">
        <f>TTCents!F6/100</f>
        <v>0</v>
      </c>
      <c r="G6" s="5">
        <f>TTCents!G6/100</f>
        <v>3.2527000000000004</v>
      </c>
      <c r="H6" s="5">
        <f>TTCents!H6/100</f>
        <v>0</v>
      </c>
      <c r="I6" s="5">
        <f>TTCents!I6/100</f>
        <v>210.51809999999892</v>
      </c>
      <c r="J6" s="5">
        <f>TTCents!J6/100</f>
        <v>95273.285900000003</v>
      </c>
      <c r="K6" s="7">
        <f>TTCents!K6</f>
        <v>76387376.419998124</v>
      </c>
      <c r="L6" s="5">
        <f>TTCents!L6/100</f>
        <v>25310155.678494744</v>
      </c>
      <c r="M6" s="4">
        <f>SUM(Table1[[#This Row],[HBW]:[NHB]])</f>
        <v>3.2527000000000004</v>
      </c>
      <c r="O6" s="3">
        <f>SUM(Table1[[#This Row],[HBW]:[NHB]])</f>
        <v>3.2527000000000004</v>
      </c>
      <c r="P6" s="3">
        <f>Table1[[#This Row],[IIF ]]+Table1[[#This Row],[XXF]]+Table1[[#This Row],[IXF]]+Table1[[#This Row],[XXP]]+Table1[[#This Row],[REC]]</f>
        <v>25310152.425794747</v>
      </c>
    </row>
    <row r="7" spans="2:16" x14ac:dyDescent="0.25">
      <c r="B7" s="7">
        <v>14</v>
      </c>
      <c r="C7" s="5">
        <f>TTCents!C7/100</f>
        <v>712059.98630676628</v>
      </c>
      <c r="D7" s="5">
        <f>TTCents!D7/100</f>
        <v>238360.70960000006</v>
      </c>
      <c r="E7" s="5">
        <f>TTCents!E7/100</f>
        <v>4.8293999999999953</v>
      </c>
      <c r="F7" s="5">
        <f>TTCents!F7/100</f>
        <v>31899.24429999994</v>
      </c>
      <c r="G7" s="5">
        <f>TTCents!G7/100</f>
        <v>35721.938999999991</v>
      </c>
      <c r="H7" s="5">
        <f>TTCents!H7/100</f>
        <v>38114.549699999952</v>
      </c>
      <c r="I7" s="5">
        <f>TTCents!I7/100</f>
        <v>1723.7055000000005</v>
      </c>
      <c r="J7" s="5">
        <f>TTCents!J7/100</f>
        <v>10899.5483</v>
      </c>
      <c r="K7" s="7">
        <f>TTCents!K7</f>
        <v>134164459.48000863</v>
      </c>
      <c r="L7" s="5">
        <f>TTCents!L7/100</f>
        <v>1068784.5121067662</v>
      </c>
      <c r="M7" s="4">
        <f>SUM(Table1[[#This Row],[HBW]:[NHB]])</f>
        <v>105735.73299999989</v>
      </c>
      <c r="O7" s="3">
        <f>SUM(Table1[[#This Row],[HBW]:[NHB]])</f>
        <v>105735.73299999989</v>
      </c>
      <c r="P7" s="3">
        <f>Table1[[#This Row],[IIF ]]+Table1[[#This Row],[XXF]]+Table1[[#This Row],[IXF]]+Table1[[#This Row],[XXP]]+Table1[[#This Row],[REC]]</f>
        <v>963048.77910676645</v>
      </c>
    </row>
    <row r="8" spans="2:16" x14ac:dyDescent="0.25">
      <c r="B8" s="7">
        <v>15</v>
      </c>
      <c r="C8" s="5">
        <f>TTCents!C8/100</f>
        <v>209.73656221999826</v>
      </c>
      <c r="D8" s="5">
        <f>TTCents!D8/100</f>
        <v>0</v>
      </c>
      <c r="E8" s="5">
        <f>TTCents!E8/100</f>
        <v>3.2000000000000002E-3</v>
      </c>
      <c r="F8" s="5">
        <f>TTCents!F8/100</f>
        <v>221.06619999999998</v>
      </c>
      <c r="G8" s="5">
        <f>TTCents!G8/100</f>
        <v>258.39349999999996</v>
      </c>
      <c r="H8" s="5">
        <f>TTCents!H8/100</f>
        <v>67.38730000000001</v>
      </c>
      <c r="I8" s="5">
        <f>TTCents!I8/100</f>
        <v>4.4244999999999992</v>
      </c>
      <c r="J8" s="5">
        <f>TTCents!J8/100</f>
        <v>0</v>
      </c>
      <c r="K8" s="7">
        <f>TTCents!K8</f>
        <v>1160411.300000052</v>
      </c>
      <c r="L8" s="5">
        <f>TTCents!L8/100</f>
        <v>761.01126221999812</v>
      </c>
      <c r="M8" s="4">
        <f>SUM(Table1[[#This Row],[HBW]:[NHB]])</f>
        <v>546.84699999999998</v>
      </c>
      <c r="O8" s="3">
        <f>SUM(Table1[[#This Row],[HBW]:[NHB]])</f>
        <v>546.84699999999998</v>
      </c>
      <c r="P8" s="3">
        <f>Table1[[#This Row],[IIF ]]+Table1[[#This Row],[XXF]]+Table1[[#This Row],[IXF]]+Table1[[#This Row],[XXP]]+Table1[[#This Row],[REC]]</f>
        <v>214.16426221999825</v>
      </c>
    </row>
    <row r="9" spans="2:16" x14ac:dyDescent="0.25">
      <c r="B9" s="7">
        <v>16</v>
      </c>
      <c r="C9" s="5">
        <f>TTCents!C9/100</f>
        <v>30533.163617451246</v>
      </c>
      <c r="D9" s="5">
        <f>TTCents!D9/100</f>
        <v>0</v>
      </c>
      <c r="E9" s="5">
        <f>TTCents!E9/100</f>
        <v>0.11019999999999999</v>
      </c>
      <c r="F9" s="5">
        <f>TTCents!F9/100</f>
        <v>35.239200000000004</v>
      </c>
      <c r="G9" s="5">
        <f>TTCents!G9/100</f>
        <v>0.83099999999999996</v>
      </c>
      <c r="H9" s="5">
        <f>TTCents!H9/100</f>
        <v>30.995999999999999</v>
      </c>
      <c r="I9" s="5">
        <f>TTCents!I9/100</f>
        <v>118.40950000000002</v>
      </c>
      <c r="J9" s="5">
        <f>TTCents!J9/100</f>
        <v>0</v>
      </c>
      <c r="K9" s="7">
        <f>TTCents!K9</f>
        <v>400528.30999998492</v>
      </c>
      <c r="L9" s="5">
        <f>TTCents!L9/100</f>
        <v>30718.749517451251</v>
      </c>
      <c r="M9" s="4">
        <f>SUM(Table1[[#This Row],[HBW]:[NHB]])</f>
        <v>67.066200000000009</v>
      </c>
      <c r="O9" s="3">
        <f>SUM(Table1[[#This Row],[HBW]:[NHB]])</f>
        <v>67.066200000000009</v>
      </c>
      <c r="P9" s="3">
        <f>Table1[[#This Row],[IIF ]]+Table1[[#This Row],[XXF]]+Table1[[#This Row],[IXF]]+Table1[[#This Row],[XXP]]+Table1[[#This Row],[REC]]</f>
        <v>30651.683317451247</v>
      </c>
    </row>
    <row r="10" spans="2:16" x14ac:dyDescent="0.25">
      <c r="B10" s="7">
        <v>17</v>
      </c>
      <c r="C10" s="5">
        <f>TTCents!C10/100</f>
        <v>2085.3656127531985</v>
      </c>
      <c r="D10" s="5">
        <f>TTCents!D10/100</f>
        <v>0</v>
      </c>
      <c r="E10" s="5">
        <f>TTCents!E10/100</f>
        <v>0.14529999999999998</v>
      </c>
      <c r="F10" s="5">
        <f>TTCents!F10/100</f>
        <v>2384.3859000000002</v>
      </c>
      <c r="G10" s="5">
        <f>TTCents!G10/100</f>
        <v>3350.5889999999777</v>
      </c>
      <c r="H10" s="5">
        <f>TTCents!H10/100</f>
        <v>6416.1448999999902</v>
      </c>
      <c r="I10" s="5">
        <f>TTCents!I10/100</f>
        <v>1.4531000000000003</v>
      </c>
      <c r="J10" s="5">
        <f>TTCents!J10/100</f>
        <v>0</v>
      </c>
      <c r="K10" s="7">
        <f>TTCents!K10</f>
        <v>2714732.7900000997</v>
      </c>
      <c r="L10" s="5">
        <f>TTCents!L10/100</f>
        <v>14238.083812753168</v>
      </c>
      <c r="M10" s="4">
        <f>SUM(Table1[[#This Row],[HBW]:[NHB]])</f>
        <v>12151.119799999968</v>
      </c>
      <c r="O10" s="3">
        <f>SUM(Table1[[#This Row],[HBW]:[NHB]])</f>
        <v>12151.119799999968</v>
      </c>
      <c r="P10" s="3">
        <f>Table1[[#This Row],[IIF ]]+Table1[[#This Row],[XXF]]+Table1[[#This Row],[IXF]]+Table1[[#This Row],[XXP]]+Table1[[#This Row],[REC]]</f>
        <v>2086.9640127531989</v>
      </c>
    </row>
    <row r="11" spans="2:16" x14ac:dyDescent="0.25">
      <c r="B11" s="7">
        <v>18</v>
      </c>
      <c r="C11" s="5">
        <f>TTCents!C11/100</f>
        <v>3935367.4526170655</v>
      </c>
      <c r="D11" s="5">
        <f>TTCents!D11/100</f>
        <v>1847822.3503000003</v>
      </c>
      <c r="E11" s="5">
        <f>TTCents!E11/100</f>
        <v>1148.1139999999996</v>
      </c>
      <c r="F11" s="5">
        <f>TTCents!F11/100</f>
        <v>20436.130200000032</v>
      </c>
      <c r="G11" s="5">
        <f>TTCents!G11/100</f>
        <v>21163.546100000018</v>
      </c>
      <c r="H11" s="5">
        <f>TTCents!H11/100</f>
        <v>15362.63590000001</v>
      </c>
      <c r="I11" s="5">
        <f>TTCents!I11/100</f>
        <v>13839.556699999905</v>
      </c>
      <c r="J11" s="5">
        <f>TTCents!J11/100</f>
        <v>143890.39249999999</v>
      </c>
      <c r="K11" s="7">
        <f>TTCents!K11</f>
        <v>937282071.95004916</v>
      </c>
      <c r="L11" s="5">
        <f>TTCents!L11/100</f>
        <v>5999030.1783170654</v>
      </c>
      <c r="M11" s="4">
        <f>SUM(Table1[[#This Row],[HBW]:[NHB]])</f>
        <v>56962.312200000059</v>
      </c>
      <c r="O11" s="3">
        <f>SUM(Table1[[#This Row],[HBW]:[NHB]])</f>
        <v>56962.312200000059</v>
      </c>
      <c r="P11" s="3">
        <f>Table1[[#This Row],[IIF ]]+Table1[[#This Row],[XXF]]+Table1[[#This Row],[IXF]]+Table1[[#This Row],[XXP]]+Table1[[#This Row],[REC]]</f>
        <v>5942067.8661170658</v>
      </c>
    </row>
    <row r="12" spans="2:16" x14ac:dyDescent="0.25">
      <c r="B12" s="7">
        <v>19</v>
      </c>
      <c r="C12" s="5">
        <f>TTCents!C12/100</f>
        <v>2307692.9496295722</v>
      </c>
      <c r="D12" s="5">
        <f>TTCents!D12/100</f>
        <v>1069414.2685</v>
      </c>
      <c r="E12" s="5">
        <f>TTCents!E12/100</f>
        <v>104.32079999999996</v>
      </c>
      <c r="F12" s="5">
        <f>TTCents!F12/100</f>
        <v>67.223700000000008</v>
      </c>
      <c r="G12" s="5">
        <f>TTCents!G12/100</f>
        <v>70.064900000000023</v>
      </c>
      <c r="H12" s="5">
        <f>TTCents!H12/100</f>
        <v>13.207799999999999</v>
      </c>
      <c r="I12" s="5">
        <f>TTCents!I12/100</f>
        <v>6829.1910999999091</v>
      </c>
      <c r="J12" s="5">
        <f>TTCents!J12/100</f>
        <v>94820.441400000011</v>
      </c>
      <c r="K12" s="7">
        <f>TTCents!K12</f>
        <v>442572261.72001243</v>
      </c>
      <c r="L12" s="5">
        <f>TTCents!L12/100</f>
        <v>3479011.6678295718</v>
      </c>
      <c r="M12" s="4">
        <f>SUM(Table1[[#This Row],[HBW]:[NHB]])</f>
        <v>150.49640000000002</v>
      </c>
      <c r="O12" s="3">
        <f>SUM(Table1[[#This Row],[HBW]:[NHB]])</f>
        <v>150.49640000000002</v>
      </c>
      <c r="P12" s="3">
        <f>Table1[[#This Row],[IIF ]]+Table1[[#This Row],[XXF]]+Table1[[#This Row],[IXF]]+Table1[[#This Row],[XXP]]+Table1[[#This Row],[REC]]</f>
        <v>3478861.1714295722</v>
      </c>
    </row>
    <row r="13" spans="2:16" x14ac:dyDescent="0.25">
      <c r="B13" s="7">
        <v>20</v>
      </c>
      <c r="C13" s="5">
        <f>TTCents!C13/100</f>
        <v>568558.33775044768</v>
      </c>
      <c r="D13" s="5">
        <f>TTCents!D13/100</f>
        <v>18716735.377100002</v>
      </c>
      <c r="E13" s="5">
        <f>TTCents!E13/100</f>
        <v>175.09969999999998</v>
      </c>
      <c r="F13" s="5">
        <f>TTCents!F13/100</f>
        <v>2873.2413000000006</v>
      </c>
      <c r="G13" s="5">
        <f>TTCents!G13/100</f>
        <v>2640.2751999999991</v>
      </c>
      <c r="H13" s="5">
        <f>TTCents!H13/100</f>
        <v>1208.8308000000004</v>
      </c>
      <c r="I13" s="5">
        <f>TTCents!I13/100</f>
        <v>11372.095700000198</v>
      </c>
      <c r="J13" s="5">
        <f>TTCents!J13/100</f>
        <v>234813.54379999998</v>
      </c>
      <c r="K13" s="7">
        <f>TTCents!K13</f>
        <v>543606576.48997021</v>
      </c>
      <c r="L13" s="5">
        <f>TTCents!L13/100</f>
        <v>19538376.801350448</v>
      </c>
      <c r="M13" s="4">
        <f>SUM(Table1[[#This Row],[HBW]:[NHB]])</f>
        <v>6722.3473000000004</v>
      </c>
      <c r="O13" s="3">
        <f>SUM(Table1[[#This Row],[HBW]:[NHB]])</f>
        <v>6722.3473000000004</v>
      </c>
      <c r="P13" s="3">
        <f>Table1[[#This Row],[IIF ]]+Table1[[#This Row],[XXF]]+Table1[[#This Row],[IXF]]+Table1[[#This Row],[XXP]]+Table1[[#This Row],[REC]]</f>
        <v>19531654.454050448</v>
      </c>
    </row>
    <row r="14" spans="2:16" x14ac:dyDescent="0.25">
      <c r="B14" s="7">
        <v>21</v>
      </c>
      <c r="C14" s="5">
        <f>TTCents!C14/100</f>
        <v>537843.13831612375</v>
      </c>
      <c r="D14" s="5">
        <f>TTCents!D14/100</f>
        <v>0</v>
      </c>
      <c r="E14" s="5">
        <f>TTCents!E14/100</f>
        <v>0.30000000000000004</v>
      </c>
      <c r="F14" s="5">
        <f>TTCents!F14/100</f>
        <v>26.305399999999999</v>
      </c>
      <c r="G14" s="5">
        <f>TTCents!G14/100</f>
        <v>89.759499999999989</v>
      </c>
      <c r="H14" s="5">
        <f>TTCents!H14/100</f>
        <v>38.612400000000001</v>
      </c>
      <c r="I14" s="5">
        <f>TTCents!I14/100</f>
        <v>422.86489999999947</v>
      </c>
      <c r="J14" s="5">
        <f>TTCents!J14/100</f>
        <v>3397.7307000000001</v>
      </c>
      <c r="K14" s="7">
        <f>TTCents!K14</f>
        <v>34192023.059998222</v>
      </c>
      <c r="L14" s="5">
        <f>TTCents!L14/100</f>
        <v>541818.71121612377</v>
      </c>
      <c r="M14" s="4">
        <f>SUM(Table1[[#This Row],[HBW]:[NHB]])</f>
        <v>154.6773</v>
      </c>
      <c r="O14" s="3">
        <f>SUM(Table1[[#This Row],[HBW]:[NHB]])</f>
        <v>154.6773</v>
      </c>
      <c r="P14" s="3">
        <f>Table1[[#This Row],[IIF ]]+Table1[[#This Row],[XXF]]+Table1[[#This Row],[IXF]]+Table1[[#This Row],[XXP]]+Table1[[#This Row],[REC]]</f>
        <v>541664.03391612379</v>
      </c>
    </row>
    <row r="15" spans="2:16" x14ac:dyDescent="0.25">
      <c r="B15" s="7">
        <v>22</v>
      </c>
      <c r="C15" s="5">
        <f>TTCents!C15/100</f>
        <v>421711.93725535204</v>
      </c>
      <c r="D15" s="5">
        <f>TTCents!D15/100</f>
        <v>260885.10579999999</v>
      </c>
      <c r="E15" s="5">
        <f>TTCents!E15/100</f>
        <v>7.9738999999999916</v>
      </c>
      <c r="F15" s="5">
        <f>TTCents!F15/100</f>
        <v>4.4674000000000005</v>
      </c>
      <c r="G15" s="5">
        <f>TTCents!G15/100</f>
        <v>27.953399999999988</v>
      </c>
      <c r="H15" s="5">
        <f>TTCents!H15/100</f>
        <v>17.179399999999998</v>
      </c>
      <c r="I15" s="5">
        <f>TTCents!I15/100</f>
        <v>1163.6510000000194</v>
      </c>
      <c r="J15" s="5">
        <f>TTCents!J15/100</f>
        <v>4843.3492000000006</v>
      </c>
      <c r="K15" s="7">
        <f>TTCents!K15</f>
        <v>83071865.27001141</v>
      </c>
      <c r="L15" s="5">
        <f>TTCents!L15/100</f>
        <v>688661.61735535203</v>
      </c>
      <c r="M15" s="4">
        <f>SUM(Table1[[#This Row],[HBW]:[NHB]])</f>
        <v>49.600199999999987</v>
      </c>
      <c r="O15" s="3">
        <f>SUM(Table1[[#This Row],[HBW]:[NHB]])</f>
        <v>49.600199999999987</v>
      </c>
      <c r="P15" s="3">
        <f>Table1[[#This Row],[IIF ]]+Table1[[#This Row],[XXF]]+Table1[[#This Row],[IXF]]+Table1[[#This Row],[XXP]]+Table1[[#This Row],[REC]]</f>
        <v>688612.01715535216</v>
      </c>
    </row>
    <row r="16" spans="2:16" x14ac:dyDescent="0.25">
      <c r="B16" s="7">
        <v>23</v>
      </c>
      <c r="C16" s="5">
        <f>TTCents!C16/100</f>
        <v>168.22849472869896</v>
      </c>
      <c r="D16" s="5">
        <f>TTCents!D16/100</f>
        <v>0</v>
      </c>
      <c r="E16" s="5">
        <f>TTCents!E16/100</f>
        <v>2.5999999999999999E-3</v>
      </c>
      <c r="F16" s="5">
        <f>TTCents!F16/100</f>
        <v>84.644999999999996</v>
      </c>
      <c r="G16" s="5">
        <f>TTCents!G16/100</f>
        <v>52.9403000000001</v>
      </c>
      <c r="H16" s="5">
        <f>TTCents!H16/100</f>
        <v>123.96019999999997</v>
      </c>
      <c r="I16" s="5">
        <f>TTCents!I16/100</f>
        <v>1.0699999999999998E-2</v>
      </c>
      <c r="J16" s="5">
        <f>TTCents!J16/100</f>
        <v>0</v>
      </c>
      <c r="K16" s="7">
        <f>TTCents!K16</f>
        <v>13581.540000000879</v>
      </c>
      <c r="L16" s="5">
        <f>TTCents!L16/100</f>
        <v>429.78729472869895</v>
      </c>
      <c r="M16" s="4">
        <f>SUM(Table1[[#This Row],[HBW]:[NHB]])</f>
        <v>261.54550000000006</v>
      </c>
      <c r="O16" s="3">
        <f>SUM(Table1[[#This Row],[HBW]:[NHB]])</f>
        <v>261.54550000000006</v>
      </c>
      <c r="P16" s="3">
        <f>Table1[[#This Row],[IIF ]]+Table1[[#This Row],[XXF]]+Table1[[#This Row],[IXF]]+Table1[[#This Row],[XXP]]+Table1[[#This Row],[REC]]</f>
        <v>168.24179472869898</v>
      </c>
    </row>
    <row r="17" spans="2:16" x14ac:dyDescent="0.25">
      <c r="B17" s="7">
        <v>24</v>
      </c>
      <c r="C17" s="5">
        <f>TTCents!C17/100</f>
        <v>1884.4294954440995</v>
      </c>
      <c r="D17" s="5">
        <f>TTCents!D17/100</f>
        <v>0</v>
      </c>
      <c r="E17" s="5">
        <f>TTCents!E17/100</f>
        <v>0</v>
      </c>
      <c r="F17" s="5">
        <f>TTCents!F17/100</f>
        <v>847.05200000000013</v>
      </c>
      <c r="G17" s="5">
        <f>TTCents!G17/100</f>
        <v>276.3691</v>
      </c>
      <c r="H17" s="5">
        <f>TTCents!H17/100</f>
        <v>1828.9713999999999</v>
      </c>
      <c r="I17" s="5">
        <f>TTCents!I17/100</f>
        <v>0.60319999999999996</v>
      </c>
      <c r="J17" s="5">
        <f>TTCents!J17/100</f>
        <v>0</v>
      </c>
      <c r="K17" s="7">
        <f>TTCents!K17</f>
        <v>4099829.1400000202</v>
      </c>
      <c r="L17" s="5">
        <f>TTCents!L17/100</f>
        <v>4837.4251954440988</v>
      </c>
      <c r="M17" s="4">
        <f>SUM(Table1[[#This Row],[HBW]:[NHB]])</f>
        <v>2952.3924999999999</v>
      </c>
      <c r="O17" s="3">
        <f>SUM(Table1[[#This Row],[HBW]:[NHB]])</f>
        <v>2952.3924999999999</v>
      </c>
      <c r="P17" s="3">
        <f>Table1[[#This Row],[IIF ]]+Table1[[#This Row],[XXF]]+Table1[[#This Row],[IXF]]+Table1[[#This Row],[XXP]]+Table1[[#This Row],[REC]]</f>
        <v>1885.0326954440995</v>
      </c>
    </row>
    <row r="18" spans="2:16" x14ac:dyDescent="0.25">
      <c r="B18" s="7">
        <v>25</v>
      </c>
      <c r="C18" s="5">
        <f>TTCents!C18/100</f>
        <v>56.27087151879995</v>
      </c>
      <c r="D18" s="5">
        <f>TTCents!D18/100</f>
        <v>0</v>
      </c>
      <c r="E18" s="5">
        <f>TTCents!E18/100</f>
        <v>0</v>
      </c>
      <c r="F18" s="5">
        <f>TTCents!F18/100</f>
        <v>516.30939999999998</v>
      </c>
      <c r="G18" s="5">
        <f>TTCents!G18/100</f>
        <v>272.75449999999995</v>
      </c>
      <c r="H18" s="5">
        <f>TTCents!H18/100</f>
        <v>1852.3707999999988</v>
      </c>
      <c r="I18" s="5">
        <f>TTCents!I18/100</f>
        <v>0.28810000000000002</v>
      </c>
      <c r="J18" s="5">
        <f>TTCents!J18/100</f>
        <v>0</v>
      </c>
      <c r="K18" s="7">
        <f>TTCents!K18</f>
        <v>66958.960000004401</v>
      </c>
      <c r="L18" s="5">
        <f>TTCents!L18/100</f>
        <v>2697.9936715187987</v>
      </c>
      <c r="M18" s="4">
        <f>SUM(Table1[[#This Row],[HBW]:[NHB]])</f>
        <v>2641.4346999999989</v>
      </c>
      <c r="O18" s="3">
        <f>SUM(Table1[[#This Row],[HBW]:[NHB]])</f>
        <v>2641.4346999999989</v>
      </c>
      <c r="P18" s="3">
        <f>Table1[[#This Row],[IIF ]]+Table1[[#This Row],[XXF]]+Table1[[#This Row],[IXF]]+Table1[[#This Row],[XXP]]+Table1[[#This Row],[REC]]</f>
        <v>56.55897151879995</v>
      </c>
    </row>
    <row r="19" spans="2:16" x14ac:dyDescent="0.25">
      <c r="B19" s="7">
        <v>26</v>
      </c>
      <c r="C19" s="5">
        <f>TTCents!C19/100</f>
        <v>733.18290736569963</v>
      </c>
      <c r="D19" s="5">
        <f>TTCents!D19/100</f>
        <v>0</v>
      </c>
      <c r="E19" s="5">
        <f>TTCents!E19/100</f>
        <v>7.7899999999999997E-2</v>
      </c>
      <c r="F19" s="5">
        <f>TTCents!F19/100</f>
        <v>261.06389999999999</v>
      </c>
      <c r="G19" s="5">
        <f>TTCents!G19/100</f>
        <v>214.94430000000003</v>
      </c>
      <c r="H19" s="5">
        <f>TTCents!H19/100</f>
        <v>189.38780000000003</v>
      </c>
      <c r="I19" s="5">
        <f>TTCents!I19/100</f>
        <v>18.414899999999992</v>
      </c>
      <c r="J19" s="5">
        <f>TTCents!J19/100</f>
        <v>0</v>
      </c>
      <c r="K19" s="7">
        <f>TTCents!K19</f>
        <v>978315.42999981809</v>
      </c>
      <c r="L19" s="5">
        <f>TTCents!L19/100</f>
        <v>1417.0717073656997</v>
      </c>
      <c r="M19" s="4">
        <f>SUM(Table1[[#This Row],[HBW]:[NHB]])</f>
        <v>665.39599999999996</v>
      </c>
      <c r="O19" s="3">
        <f>SUM(Table1[[#This Row],[HBW]:[NHB]])</f>
        <v>665.39599999999996</v>
      </c>
      <c r="P19" s="3">
        <f>Table1[[#This Row],[IIF ]]+Table1[[#This Row],[XXF]]+Table1[[#This Row],[IXF]]+Table1[[#This Row],[XXP]]+Table1[[#This Row],[REC]]</f>
        <v>751.67570736569962</v>
      </c>
    </row>
    <row r="20" spans="2:16" x14ac:dyDescent="0.25">
      <c r="B20" s="7">
        <v>27</v>
      </c>
      <c r="C20" s="5">
        <f>TTCents!C20/100</f>
        <v>185449.36823268904</v>
      </c>
      <c r="D20" s="5">
        <f>TTCents!D20/100</f>
        <v>4359447.6203999994</v>
      </c>
      <c r="E20" s="5">
        <f>TTCents!E20/100</f>
        <v>664.2652000000005</v>
      </c>
      <c r="F20" s="5">
        <f>TTCents!F20/100</f>
        <v>35891.386800000393</v>
      </c>
      <c r="G20" s="5">
        <f>TTCents!G20/100</f>
        <v>20811.477000000323</v>
      </c>
      <c r="H20" s="5">
        <f>TTCents!H20/100</f>
        <v>52515.36040000026</v>
      </c>
      <c r="I20" s="5">
        <f>TTCents!I20/100</f>
        <v>207.63179999999633</v>
      </c>
      <c r="J20" s="5">
        <f>TTCents!J20/100</f>
        <v>9608.6486000000004</v>
      </c>
      <c r="K20" s="7">
        <f>TTCents!K20</f>
        <v>38255330.829999991</v>
      </c>
      <c r="L20" s="5">
        <f>TTCents!L20/100</f>
        <v>4664595.7584326901</v>
      </c>
      <c r="M20" s="4">
        <f>SUM(Table1[[#This Row],[HBW]:[NHB]])</f>
        <v>109218.22420000099</v>
      </c>
      <c r="O20" s="3">
        <f>SUM(Table1[[#This Row],[HBW]:[NHB]])</f>
        <v>109218.22420000099</v>
      </c>
      <c r="P20" s="3">
        <f>Table1[[#This Row],[IIF ]]+Table1[[#This Row],[XXF]]+Table1[[#This Row],[IXF]]+Table1[[#This Row],[XXP]]+Table1[[#This Row],[REC]]</f>
        <v>4555377.5342326881</v>
      </c>
    </row>
    <row r="21" spans="2:16" x14ac:dyDescent="0.25">
      <c r="B21" s="7">
        <v>28</v>
      </c>
      <c r="C21" s="5">
        <f>TTCents!C21/100</f>
        <v>5.7809392451999884</v>
      </c>
      <c r="D21" s="5">
        <f>TTCents!D21/100</f>
        <v>0</v>
      </c>
      <c r="E21" s="5">
        <f>TTCents!E21/100</f>
        <v>0</v>
      </c>
      <c r="F21" s="5">
        <f>TTCents!F21/100</f>
        <v>2.3900000000000001E-2</v>
      </c>
      <c r="G21" s="5">
        <f>TTCents!G21/100</f>
        <v>4.7699999999999992E-2</v>
      </c>
      <c r="H21" s="5">
        <f>TTCents!H21/100</f>
        <v>6.359999999999999E-2</v>
      </c>
      <c r="I21" s="5">
        <f>TTCents!I21/100</f>
        <v>12.870700000000014</v>
      </c>
      <c r="J21" s="5">
        <f>TTCents!J21/100</f>
        <v>0</v>
      </c>
      <c r="K21" s="7">
        <f>TTCents!K21</f>
        <v>55504.210000001876</v>
      </c>
      <c r="L21" s="5">
        <f>TTCents!L21/100</f>
        <v>18.786839245199999</v>
      </c>
      <c r="M21" s="4">
        <f>SUM(Table1[[#This Row],[HBW]:[NHB]])</f>
        <v>0.13519999999999999</v>
      </c>
      <c r="O21" s="3">
        <f>SUM(Table1[[#This Row],[HBW]:[NHB]])</f>
        <v>0.13519999999999999</v>
      </c>
      <c r="P21" s="3">
        <f>Table1[[#This Row],[IIF ]]+Table1[[#This Row],[XXF]]+Table1[[#This Row],[IXF]]+Table1[[#This Row],[XXP]]+Table1[[#This Row],[REC]]</f>
        <v>18.651639245200002</v>
      </c>
    </row>
    <row r="22" spans="2:16" x14ac:dyDescent="0.25">
      <c r="B22" s="7">
        <v>29</v>
      </c>
      <c r="C22" s="5">
        <f>TTCents!C22/100</f>
        <v>1.9283569687999964</v>
      </c>
      <c r="D22" s="5">
        <f>TTCents!D22/100</f>
        <v>0</v>
      </c>
      <c r="E22" s="5">
        <f>TTCents!E22/100</f>
        <v>5.7999999999999996E-3</v>
      </c>
      <c r="F22" s="5">
        <f>TTCents!F22/100</f>
        <v>122.39290000000001</v>
      </c>
      <c r="G22" s="5">
        <f>TTCents!G22/100</f>
        <v>0.31140000000000001</v>
      </c>
      <c r="H22" s="5">
        <f>TTCents!H22/100</f>
        <v>62.321000000000005</v>
      </c>
      <c r="I22" s="5">
        <f>TTCents!I22/100</f>
        <v>0</v>
      </c>
      <c r="J22" s="5">
        <f>TTCents!J22/100</f>
        <v>0</v>
      </c>
      <c r="K22" s="7">
        <f>TTCents!K22</f>
        <v>373344.59000000131</v>
      </c>
      <c r="L22" s="5">
        <f>TTCents!L22/100</f>
        <v>186.9594569688</v>
      </c>
      <c r="M22" s="4">
        <f>SUM(Table1[[#This Row],[HBW]:[NHB]])</f>
        <v>185.02530000000002</v>
      </c>
      <c r="O22" s="3">
        <f>SUM(Table1[[#This Row],[HBW]:[NHB]])</f>
        <v>185.02530000000002</v>
      </c>
      <c r="P22" s="3">
        <f>Table1[[#This Row],[IIF ]]+Table1[[#This Row],[XXF]]+Table1[[#This Row],[IXF]]+Table1[[#This Row],[XXP]]+Table1[[#This Row],[REC]]</f>
        <v>1.9341569687999964</v>
      </c>
    </row>
    <row r="23" spans="2:16" x14ac:dyDescent="0.25">
      <c r="B23" s="7">
        <v>30</v>
      </c>
      <c r="C23" s="5">
        <f>TTCents!C23/100</f>
        <v>909936.49478212267</v>
      </c>
      <c r="D23" s="5">
        <f>TTCents!D23/100</f>
        <v>803.62929999999994</v>
      </c>
      <c r="E23" s="5">
        <f>TTCents!E23/100</f>
        <v>514.76689999999996</v>
      </c>
      <c r="F23" s="5">
        <f>TTCents!F23/100</f>
        <v>15379.060999999996</v>
      </c>
      <c r="G23" s="5">
        <f>TTCents!G23/100</f>
        <v>12882.892600000016</v>
      </c>
      <c r="H23" s="5">
        <f>TTCents!H23/100</f>
        <v>25635.918599999906</v>
      </c>
      <c r="I23" s="5">
        <f>TTCents!I23/100</f>
        <v>624.34829999998647</v>
      </c>
      <c r="J23" s="5">
        <f>TTCents!J23/100</f>
        <v>3690.2614000000003</v>
      </c>
      <c r="K23" s="7">
        <f>TTCents!K23</f>
        <v>115025954.76999964</v>
      </c>
      <c r="L23" s="5">
        <f>TTCents!L23/100</f>
        <v>969467.37288212252</v>
      </c>
      <c r="M23" s="4">
        <f>SUM(Table1[[#This Row],[HBW]:[NHB]])</f>
        <v>53897.872199999918</v>
      </c>
      <c r="O23" s="3">
        <f>SUM(Table1[[#This Row],[HBW]:[NHB]])</f>
        <v>53897.872199999918</v>
      </c>
      <c r="P23" s="3">
        <f>Table1[[#This Row],[IIF ]]+Table1[[#This Row],[XXF]]+Table1[[#This Row],[IXF]]+Table1[[#This Row],[XXP]]+Table1[[#This Row],[REC]]</f>
        <v>915569.50068212266</v>
      </c>
    </row>
    <row r="24" spans="2:16" x14ac:dyDescent="0.25">
      <c r="B24" s="7">
        <v>31</v>
      </c>
      <c r="C24" s="5">
        <f>TTCents!C24/100</f>
        <v>259.50817081739859</v>
      </c>
      <c r="D24" s="5">
        <f>TTCents!D24/100</f>
        <v>0</v>
      </c>
      <c r="E24" s="5">
        <f>TTCents!E24/100</f>
        <v>0</v>
      </c>
      <c r="F24" s="5">
        <f>TTCents!F24/100</f>
        <v>324.7364</v>
      </c>
      <c r="G24" s="5">
        <f>TTCents!G24/100</f>
        <v>482.75040000000007</v>
      </c>
      <c r="H24" s="5">
        <f>TTCents!H24/100</f>
        <v>157.86749999999998</v>
      </c>
      <c r="I24" s="5">
        <f>TTCents!I24/100</f>
        <v>0.57360000000000166</v>
      </c>
      <c r="J24" s="5">
        <f>TTCents!J24/100</f>
        <v>0</v>
      </c>
      <c r="K24" s="7">
        <f>TTCents!K24</f>
        <v>2192510.8499999708</v>
      </c>
      <c r="L24" s="5">
        <f>TTCents!L24/100</f>
        <v>1225.4360708173988</v>
      </c>
      <c r="M24" s="4">
        <f>SUM(Table1[[#This Row],[HBW]:[NHB]])</f>
        <v>965.35430000000008</v>
      </c>
      <c r="O24" s="3">
        <f>SUM(Table1[[#This Row],[HBW]:[NHB]])</f>
        <v>965.35430000000008</v>
      </c>
      <c r="P24" s="3">
        <f>Table1[[#This Row],[IIF ]]+Table1[[#This Row],[XXF]]+Table1[[#This Row],[IXF]]+Table1[[#This Row],[XXP]]+Table1[[#This Row],[REC]]</f>
        <v>260.08177081739859</v>
      </c>
    </row>
    <row r="25" spans="2:16" x14ac:dyDescent="0.25">
      <c r="B25" s="7">
        <v>32</v>
      </c>
      <c r="C25" s="5">
        <f>TTCents!C25/100</f>
        <v>47714.972204311023</v>
      </c>
      <c r="D25" s="5">
        <f>TTCents!D25/100</f>
        <v>808.94369999999992</v>
      </c>
      <c r="E25" s="5">
        <f>TTCents!E25/100</f>
        <v>0.97229999999999972</v>
      </c>
      <c r="F25" s="5">
        <f>TTCents!F25/100</f>
        <v>736.00510000000008</v>
      </c>
      <c r="G25" s="5">
        <f>TTCents!G25/100</f>
        <v>596.81239999999991</v>
      </c>
      <c r="H25" s="5">
        <f>TTCents!H25/100</f>
        <v>124.57559999999999</v>
      </c>
      <c r="I25" s="5">
        <f>TTCents!I25/100</f>
        <v>5.3208999999999991</v>
      </c>
      <c r="J25" s="5">
        <f>TTCents!J25/100</f>
        <v>0</v>
      </c>
      <c r="K25" s="7">
        <f>TTCents!K25</f>
        <v>16516731.749996031</v>
      </c>
      <c r="L25" s="5">
        <f>TTCents!L25/100</f>
        <v>49987.602204311028</v>
      </c>
      <c r="M25" s="4">
        <f>SUM(Table1[[#This Row],[HBW]:[NHB]])</f>
        <v>1457.3931</v>
      </c>
      <c r="O25" s="3">
        <f>SUM(Table1[[#This Row],[HBW]:[NHB]])</f>
        <v>1457.3931</v>
      </c>
      <c r="P25" s="3">
        <f>Table1[[#This Row],[IIF ]]+Table1[[#This Row],[XXF]]+Table1[[#This Row],[IXF]]+Table1[[#This Row],[XXP]]+Table1[[#This Row],[REC]]</f>
        <v>48530.209104311027</v>
      </c>
    </row>
    <row r="26" spans="2:16" x14ac:dyDescent="0.25">
      <c r="B26" s="7">
        <v>33</v>
      </c>
      <c r="C26" s="5">
        <f>TTCents!C26/100</f>
        <v>4088.9932091263554</v>
      </c>
      <c r="D26" s="5">
        <f>TTCents!D26/100</f>
        <v>0</v>
      </c>
      <c r="E26" s="5">
        <f>TTCents!E26/100</f>
        <v>4.7899999999999998E-2</v>
      </c>
      <c r="F26" s="5">
        <f>TTCents!F26/100</f>
        <v>2.6680999999999999</v>
      </c>
      <c r="G26" s="5">
        <f>TTCents!G26/100</f>
        <v>4.8371999999999993</v>
      </c>
      <c r="H26" s="5">
        <f>TTCents!H26/100</f>
        <v>0</v>
      </c>
      <c r="I26" s="5">
        <f>TTCents!I26/100</f>
        <v>23.974800000000045</v>
      </c>
      <c r="J26" s="5">
        <f>TTCents!J26/100</f>
        <v>0</v>
      </c>
      <c r="K26" s="7">
        <f>TTCents!K26</f>
        <v>2698368.9199994639</v>
      </c>
      <c r="L26" s="5">
        <f>TTCents!L26/100</f>
        <v>4120.5212091263547</v>
      </c>
      <c r="M26" s="4">
        <f>SUM(Table1[[#This Row],[HBW]:[NHB]])</f>
        <v>7.5052999999999992</v>
      </c>
      <c r="O26" s="3">
        <f>SUM(Table1[[#This Row],[HBW]:[NHB]])</f>
        <v>7.5052999999999992</v>
      </c>
      <c r="P26" s="3">
        <f>Table1[[#This Row],[IIF ]]+Table1[[#This Row],[XXF]]+Table1[[#This Row],[IXF]]+Table1[[#This Row],[XXP]]+Table1[[#This Row],[REC]]</f>
        <v>4113.0159091263558</v>
      </c>
    </row>
    <row r="27" spans="2:16" x14ac:dyDescent="0.25">
      <c r="B27" s="7">
        <v>34</v>
      </c>
      <c r="C27" s="5">
        <f>TTCents!C27/100</f>
        <v>19511.105702282191</v>
      </c>
      <c r="D27" s="5">
        <f>TTCents!D27/100</f>
        <v>0</v>
      </c>
      <c r="E27" s="5">
        <f>TTCents!E27/100</f>
        <v>0.21500000000000002</v>
      </c>
      <c r="F27" s="5">
        <f>TTCents!F27/100</f>
        <v>8202.9795000000267</v>
      </c>
      <c r="G27" s="5">
        <f>TTCents!G27/100</f>
        <v>11805.640099999939</v>
      </c>
      <c r="H27" s="5">
        <f>TTCents!H27/100</f>
        <v>14453.290399999996</v>
      </c>
      <c r="I27" s="5">
        <f>TTCents!I27/100</f>
        <v>57.319799999999965</v>
      </c>
      <c r="J27" s="5">
        <f>TTCents!J27/100</f>
        <v>0</v>
      </c>
      <c r="K27" s="7">
        <f>TTCents!K27</f>
        <v>3104087.2800002485</v>
      </c>
      <c r="L27" s="5">
        <f>TTCents!L27/100</f>
        <v>54030.55050228216</v>
      </c>
      <c r="M27" s="4">
        <f>SUM(Table1[[#This Row],[HBW]:[NHB]])</f>
        <v>34461.90999999996</v>
      </c>
      <c r="O27" s="3">
        <f>SUM(Table1[[#This Row],[HBW]:[NHB]])</f>
        <v>34461.90999999996</v>
      </c>
      <c r="P27" s="3">
        <f>Table1[[#This Row],[IIF ]]+Table1[[#This Row],[XXF]]+Table1[[#This Row],[IXF]]+Table1[[#This Row],[XXP]]+Table1[[#This Row],[REC]]</f>
        <v>19568.640502282193</v>
      </c>
    </row>
    <row r="28" spans="2:16" x14ac:dyDescent="0.25">
      <c r="B28" s="7">
        <v>35</v>
      </c>
      <c r="C28" s="5">
        <f>TTCents!C28/100</f>
        <v>181286.61530961844</v>
      </c>
      <c r="D28" s="5">
        <f>TTCents!D28/100</f>
        <v>0</v>
      </c>
      <c r="E28" s="5">
        <f>TTCents!E28/100</f>
        <v>0</v>
      </c>
      <c r="F28" s="5">
        <f>TTCents!F28/100</f>
        <v>16.8416</v>
      </c>
      <c r="G28" s="5">
        <f>TTCents!G28/100</f>
        <v>69.790000000000006</v>
      </c>
      <c r="H28" s="5">
        <f>TTCents!H28/100</f>
        <v>1.0298</v>
      </c>
      <c r="I28" s="5">
        <f>TTCents!I28/100</f>
        <v>355.15790000000072</v>
      </c>
      <c r="J28" s="5">
        <f>TTCents!J28/100</f>
        <v>2691.0964000000004</v>
      </c>
      <c r="K28" s="7">
        <f>TTCents!K28</f>
        <v>65228930.220003657</v>
      </c>
      <c r="L28" s="5">
        <f>TTCents!L28/100</f>
        <v>184420.53100961845</v>
      </c>
      <c r="M28" s="4">
        <f>SUM(Table1[[#This Row],[HBW]:[NHB]])</f>
        <v>87.6614</v>
      </c>
      <c r="O28" s="3">
        <f>SUM(Table1[[#This Row],[HBW]:[NHB]])</f>
        <v>87.6614</v>
      </c>
      <c r="P28" s="3">
        <f>Table1[[#This Row],[IIF ]]+Table1[[#This Row],[XXF]]+Table1[[#This Row],[IXF]]+Table1[[#This Row],[XXP]]+Table1[[#This Row],[REC]]</f>
        <v>184332.86960961844</v>
      </c>
    </row>
    <row r="29" spans="2:16" x14ac:dyDescent="0.25">
      <c r="B29" s="7">
        <v>36</v>
      </c>
      <c r="C29" s="5">
        <f>TTCents!C29/100</f>
        <v>1920.1131918484991</v>
      </c>
      <c r="D29" s="5">
        <f>TTCents!D29/100</f>
        <v>0</v>
      </c>
      <c r="E29" s="5">
        <f>TTCents!E29/100</f>
        <v>0</v>
      </c>
      <c r="F29" s="5">
        <f>TTCents!F29/100</f>
        <v>12.815499999999997</v>
      </c>
      <c r="G29" s="5">
        <f>TTCents!G29/100</f>
        <v>33.872300000000003</v>
      </c>
      <c r="H29" s="5">
        <f>TTCents!H29/100</f>
        <v>12.505800000000001</v>
      </c>
      <c r="I29" s="5">
        <f>TTCents!I29/100</f>
        <v>17.932400000000037</v>
      </c>
      <c r="J29" s="5">
        <f>TTCents!J29/100</f>
        <v>0</v>
      </c>
      <c r="K29" s="7">
        <f>TTCents!K29</f>
        <v>1826834.2599998799</v>
      </c>
      <c r="L29" s="5">
        <f>TTCents!L29/100</f>
        <v>1997.2391918484989</v>
      </c>
      <c r="M29" s="4">
        <f>SUM(Table1[[#This Row],[HBW]:[NHB]])</f>
        <v>59.193599999999996</v>
      </c>
      <c r="O29" s="3">
        <f>SUM(Table1[[#This Row],[HBW]:[NHB]])</f>
        <v>59.193599999999996</v>
      </c>
      <c r="P29" s="3">
        <f>Table1[[#This Row],[IIF ]]+Table1[[#This Row],[XXF]]+Table1[[#This Row],[IXF]]+Table1[[#This Row],[XXP]]+Table1[[#This Row],[REC]]</f>
        <v>1938.0455918484993</v>
      </c>
    </row>
    <row r="30" spans="2:16" x14ac:dyDescent="0.25">
      <c r="B30" s="7">
        <v>37</v>
      </c>
      <c r="C30" s="5">
        <f>TTCents!C30/100</f>
        <v>1080281.479827523</v>
      </c>
      <c r="D30" s="5">
        <f>TTCents!D30/100</f>
        <v>978882.36430000002</v>
      </c>
      <c r="E30" s="5">
        <f>TTCents!E30/100</f>
        <v>1127.7595999999994</v>
      </c>
      <c r="F30" s="5">
        <f>TTCents!F30/100</f>
        <v>46220.211299999923</v>
      </c>
      <c r="G30" s="5">
        <f>TTCents!G30/100</f>
        <v>36178.189700000032</v>
      </c>
      <c r="H30" s="5">
        <f>TTCents!H30/100</f>
        <v>37631.633200000026</v>
      </c>
      <c r="I30" s="5">
        <f>TTCents!I30/100</f>
        <v>675.12680000000046</v>
      </c>
      <c r="J30" s="5">
        <f>TTCents!J30/100</f>
        <v>5668.643500000001</v>
      </c>
      <c r="K30" s="7">
        <f>TTCents!K30</f>
        <v>51291892.310001083</v>
      </c>
      <c r="L30" s="5">
        <f>TTCents!L30/100</f>
        <v>2186665.4082275233</v>
      </c>
      <c r="M30" s="4">
        <f>SUM(Table1[[#This Row],[HBW]:[NHB]])</f>
        <v>120030.03419999998</v>
      </c>
      <c r="O30" s="3">
        <f>SUM(Table1[[#This Row],[HBW]:[NHB]])</f>
        <v>120030.03419999998</v>
      </c>
      <c r="P30" s="3">
        <f>Table1[[#This Row],[IIF ]]+Table1[[#This Row],[XXF]]+Table1[[#This Row],[IXF]]+Table1[[#This Row],[XXP]]+Table1[[#This Row],[REC]]</f>
        <v>2066635.374027523</v>
      </c>
    </row>
    <row r="31" spans="2:16" x14ac:dyDescent="0.25">
      <c r="B31" s="7">
        <v>38</v>
      </c>
      <c r="C31" s="5">
        <f>TTCents!C31/100</f>
        <v>1341422.9113852803</v>
      </c>
      <c r="D31" s="5">
        <f>TTCents!D31/100</f>
        <v>391182.48970000003</v>
      </c>
      <c r="E31" s="5">
        <f>TTCents!E31/100</f>
        <v>153.2942000000003</v>
      </c>
      <c r="F31" s="5">
        <f>TTCents!F31/100</f>
        <v>75916.067500000005</v>
      </c>
      <c r="G31" s="5">
        <f>TTCents!G31/100</f>
        <v>88791.140399999917</v>
      </c>
      <c r="H31" s="5">
        <f>TTCents!H31/100</f>
        <v>84969.53250000003</v>
      </c>
      <c r="I31" s="5">
        <f>TTCents!I31/100</f>
        <v>2485.9994999999935</v>
      </c>
      <c r="J31" s="5">
        <f>TTCents!J31/100</f>
        <v>17292.880799999999</v>
      </c>
      <c r="K31" s="7">
        <f>TTCents!K31</f>
        <v>214931383.14000872</v>
      </c>
      <c r="L31" s="5">
        <f>TTCents!L31/100</f>
        <v>2002214.3159852803</v>
      </c>
      <c r="M31" s="4">
        <f>SUM(Table1[[#This Row],[HBW]:[NHB]])</f>
        <v>249676.74039999995</v>
      </c>
      <c r="O31" s="3">
        <f>SUM(Table1[[#This Row],[HBW]:[NHB]])</f>
        <v>249676.74039999995</v>
      </c>
      <c r="P31" s="3">
        <f>Table1[[#This Row],[IIF ]]+Table1[[#This Row],[XXF]]+Table1[[#This Row],[IXF]]+Table1[[#This Row],[XXP]]+Table1[[#This Row],[REC]]</f>
        <v>1752537.5755852801</v>
      </c>
    </row>
    <row r="32" spans="2:16" x14ac:dyDescent="0.25">
      <c r="B32" s="7">
        <v>39</v>
      </c>
      <c r="C32" s="5">
        <f>TTCents!C32/100</f>
        <v>168147.27110003133</v>
      </c>
      <c r="D32" s="5">
        <f>TTCents!D32/100</f>
        <v>662429.83600000001</v>
      </c>
      <c r="E32" s="5">
        <f>TTCents!E32/100</f>
        <v>297.86759999999919</v>
      </c>
      <c r="F32" s="5">
        <f>TTCents!F32/100</f>
        <v>15712.682099999976</v>
      </c>
      <c r="G32" s="5">
        <f>TTCents!G32/100</f>
        <v>15091.44660000011</v>
      </c>
      <c r="H32" s="5">
        <f>TTCents!H32/100</f>
        <v>19512.520200000083</v>
      </c>
      <c r="I32" s="5">
        <f>TTCents!I32/100</f>
        <v>135.49979999999988</v>
      </c>
      <c r="J32" s="5">
        <f>TTCents!J32/100</f>
        <v>2821.0313000000001</v>
      </c>
      <c r="K32" s="7">
        <f>TTCents!K32</f>
        <v>8154310.1199998744</v>
      </c>
      <c r="L32" s="5">
        <f>TTCents!L32/100</f>
        <v>884148.15470003162</v>
      </c>
      <c r="M32" s="4">
        <f>SUM(Table1[[#This Row],[HBW]:[NHB]])</f>
        <v>50316.648900000175</v>
      </c>
      <c r="O32" s="3">
        <f>SUM(Table1[[#This Row],[HBW]:[NHB]])</f>
        <v>50316.648900000175</v>
      </c>
      <c r="P32" s="3">
        <f>Table1[[#This Row],[IIF ]]+Table1[[#This Row],[XXF]]+Table1[[#This Row],[IXF]]+Table1[[#This Row],[XXP]]+Table1[[#This Row],[REC]]</f>
        <v>833831.50580003136</v>
      </c>
    </row>
    <row r="33" spans="2:16" x14ac:dyDescent="0.25">
      <c r="B33" s="7">
        <v>40</v>
      </c>
      <c r="C33" s="5">
        <f>TTCents!C33/100</f>
        <v>266206.46569578245</v>
      </c>
      <c r="D33" s="5">
        <f>TTCents!D33/100</f>
        <v>104007.07800000001</v>
      </c>
      <c r="E33" s="5">
        <f>TTCents!E33/100</f>
        <v>1.0558000000000027</v>
      </c>
      <c r="F33" s="5">
        <f>TTCents!F33/100</f>
        <v>19182.809999999994</v>
      </c>
      <c r="G33" s="5">
        <f>TTCents!G33/100</f>
        <v>19129.698600000007</v>
      </c>
      <c r="H33" s="5">
        <f>TTCents!H33/100</f>
        <v>20511.639700000018</v>
      </c>
      <c r="I33" s="5">
        <f>TTCents!I33/100</f>
        <v>266.81740000000286</v>
      </c>
      <c r="J33" s="5">
        <f>TTCents!J33/100</f>
        <v>3233.3472000000002</v>
      </c>
      <c r="K33" s="7">
        <f>TTCents!K33</f>
        <v>35243767.200001098</v>
      </c>
      <c r="L33" s="5">
        <f>TTCents!L33/100</f>
        <v>432538.91239578242</v>
      </c>
      <c r="M33" s="4">
        <f>SUM(Table1[[#This Row],[HBW]:[NHB]])</f>
        <v>58824.148300000015</v>
      </c>
      <c r="O33" s="3">
        <f>SUM(Table1[[#This Row],[HBW]:[NHB]])</f>
        <v>58824.148300000015</v>
      </c>
      <c r="P33" s="3">
        <f>Table1[[#This Row],[IIF ]]+Table1[[#This Row],[XXF]]+Table1[[#This Row],[IXF]]+Table1[[#This Row],[XXP]]+Table1[[#This Row],[REC]]</f>
        <v>373714.76409578242</v>
      </c>
    </row>
    <row r="34" spans="2:16" x14ac:dyDescent="0.25">
      <c r="B34" s="7">
        <v>41</v>
      </c>
      <c r="C34" s="5">
        <f>TTCents!C34/100</f>
        <v>15153.84576300691</v>
      </c>
      <c r="D34" s="5">
        <f>TTCents!D34/100</f>
        <v>0</v>
      </c>
      <c r="E34" s="5">
        <f>TTCents!E34/100</f>
        <v>0.45930000000000004</v>
      </c>
      <c r="F34" s="5">
        <f>TTCents!F34/100</f>
        <v>11092.245499999952</v>
      </c>
      <c r="G34" s="5">
        <f>TTCents!G34/100</f>
        <v>17748.720300000019</v>
      </c>
      <c r="H34" s="5">
        <f>TTCents!H34/100</f>
        <v>22620.513800000321</v>
      </c>
      <c r="I34" s="5">
        <f>TTCents!I34/100</f>
        <v>44.218700000000062</v>
      </c>
      <c r="J34" s="5">
        <f>TTCents!J34/100</f>
        <v>0</v>
      </c>
      <c r="K34" s="7">
        <f>TTCents!K34</f>
        <v>1280460.3799998129</v>
      </c>
      <c r="L34" s="5">
        <f>TTCents!L34/100</f>
        <v>66660.003363007199</v>
      </c>
      <c r="M34" s="4">
        <f>SUM(Table1[[#This Row],[HBW]:[NHB]])</f>
        <v>51461.47960000029</v>
      </c>
      <c r="O34" s="3">
        <f>SUM(Table1[[#This Row],[HBW]:[NHB]])</f>
        <v>51461.47960000029</v>
      </c>
      <c r="P34" s="3">
        <f>Table1[[#This Row],[IIF ]]+Table1[[#This Row],[XXF]]+Table1[[#This Row],[IXF]]+Table1[[#This Row],[XXP]]+Table1[[#This Row],[REC]]</f>
        <v>15198.52376300691</v>
      </c>
    </row>
    <row r="35" spans="2:16" x14ac:dyDescent="0.25">
      <c r="B35" s="7">
        <v>42</v>
      </c>
      <c r="C35" s="5">
        <f>TTCents!C35/100</f>
        <v>4319.5643539702014</v>
      </c>
      <c r="D35" s="5">
        <f>TTCents!D35/100</f>
        <v>0</v>
      </c>
      <c r="E35" s="5">
        <f>TTCents!E35/100</f>
        <v>1.0689000000000002</v>
      </c>
      <c r="F35" s="5">
        <f>TTCents!F35/100</f>
        <v>6623.8202000000583</v>
      </c>
      <c r="G35" s="5">
        <f>TTCents!G35/100</f>
        <v>3955.9949999999867</v>
      </c>
      <c r="H35" s="5">
        <f>TTCents!H35/100</f>
        <v>4711.9400999999853</v>
      </c>
      <c r="I35" s="5">
        <f>TTCents!I35/100</f>
        <v>0.99509999999999976</v>
      </c>
      <c r="J35" s="5">
        <f>TTCents!J35/100</f>
        <v>0</v>
      </c>
      <c r="K35" s="7">
        <f>TTCents!K35</f>
        <v>118983.58000000595</v>
      </c>
      <c r="L35" s="5">
        <f>TTCents!L35/100</f>
        <v>19613.383653970232</v>
      </c>
      <c r="M35" s="4">
        <f>SUM(Table1[[#This Row],[HBW]:[NHB]])</f>
        <v>15291.75530000003</v>
      </c>
      <c r="O35" s="3">
        <f>SUM(Table1[[#This Row],[HBW]:[NHB]])</f>
        <v>15291.75530000003</v>
      </c>
      <c r="P35" s="3">
        <f>Table1[[#This Row],[IIF ]]+Table1[[#This Row],[XXF]]+Table1[[#This Row],[IXF]]+Table1[[#This Row],[XXP]]+Table1[[#This Row],[REC]]</f>
        <v>4321.6283539702017</v>
      </c>
    </row>
    <row r="36" spans="2:16" x14ac:dyDescent="0.25">
      <c r="B36" s="7">
        <v>43</v>
      </c>
      <c r="C36" s="5">
        <f>TTCents!C36/100</f>
        <v>4898.1162891079275</v>
      </c>
      <c r="D36" s="5">
        <f>TTCents!D36/100</f>
        <v>0</v>
      </c>
      <c r="E36" s="5">
        <f>TTCents!E36/100</f>
        <v>32.332100000000032</v>
      </c>
      <c r="F36" s="5">
        <f>TTCents!F36/100</f>
        <v>6214.8819999999796</v>
      </c>
      <c r="G36" s="5">
        <f>TTCents!G36/100</f>
        <v>10069.793199999884</v>
      </c>
      <c r="H36" s="5">
        <f>TTCents!H36/100</f>
        <v>13886.269400000125</v>
      </c>
      <c r="I36" s="5">
        <f>TTCents!I36/100</f>
        <v>84.351000000000752</v>
      </c>
      <c r="J36" s="5">
        <f>TTCents!J36/100</f>
        <v>0</v>
      </c>
      <c r="K36" s="7">
        <f>TTCents!K36</f>
        <v>1061412.269999916</v>
      </c>
      <c r="L36" s="5">
        <f>TTCents!L36/100</f>
        <v>35185.743989107919</v>
      </c>
      <c r="M36" s="4">
        <f>SUM(Table1[[#This Row],[HBW]:[NHB]])</f>
        <v>30170.944599999988</v>
      </c>
      <c r="O36" s="3">
        <f>SUM(Table1[[#This Row],[HBW]:[NHB]])</f>
        <v>30170.944599999988</v>
      </c>
      <c r="P36" s="3">
        <f>Table1[[#This Row],[IIF ]]+Table1[[#This Row],[XXF]]+Table1[[#This Row],[IXF]]+Table1[[#This Row],[XXP]]+Table1[[#This Row],[REC]]</f>
        <v>5014.7993891079277</v>
      </c>
    </row>
    <row r="37" spans="2:16" x14ac:dyDescent="0.25">
      <c r="B37" s="7">
        <v>44</v>
      </c>
      <c r="C37" s="5">
        <f>TTCents!C37/100</f>
        <v>3495.9558511046862</v>
      </c>
      <c r="D37" s="5">
        <f>TTCents!D37/100</f>
        <v>0</v>
      </c>
      <c r="E37" s="5">
        <f>TTCents!E37/100</f>
        <v>1.1200000000000002E-2</v>
      </c>
      <c r="F37" s="5">
        <f>TTCents!F37/100</f>
        <v>3577.6773999999846</v>
      </c>
      <c r="G37" s="5">
        <f>TTCents!G37/100</f>
        <v>1909.6427000000019</v>
      </c>
      <c r="H37" s="5">
        <f>TTCents!H37/100</f>
        <v>5214.1315999999906</v>
      </c>
      <c r="I37" s="5">
        <f>TTCents!I37/100</f>
        <v>2.3779000000000003</v>
      </c>
      <c r="J37" s="5">
        <f>TTCents!J37/100</f>
        <v>0</v>
      </c>
      <c r="K37" s="7">
        <f>TTCents!K37</f>
        <v>272105.44000001665</v>
      </c>
      <c r="L37" s="5">
        <f>TTCents!L37/100</f>
        <v>14199.796651104665</v>
      </c>
      <c r="M37" s="4">
        <f>SUM(Table1[[#This Row],[HBW]:[NHB]])</f>
        <v>10701.451699999976</v>
      </c>
      <c r="O37" s="3">
        <f>SUM(Table1[[#This Row],[HBW]:[NHB]])</f>
        <v>10701.451699999976</v>
      </c>
      <c r="P37" s="3">
        <f>Table1[[#This Row],[IIF ]]+Table1[[#This Row],[XXF]]+Table1[[#This Row],[IXF]]+Table1[[#This Row],[XXP]]+Table1[[#This Row],[REC]]</f>
        <v>3498.3449511046861</v>
      </c>
    </row>
    <row r="38" spans="2:16" x14ac:dyDescent="0.25">
      <c r="B38" s="7">
        <v>45</v>
      </c>
      <c r="C38" s="5">
        <f>TTCents!C38/100</f>
        <v>863.78833981929972</v>
      </c>
      <c r="D38" s="5">
        <f>TTCents!D38/100</f>
        <v>550940.9902</v>
      </c>
      <c r="E38" s="5">
        <f>TTCents!E38/100</f>
        <v>145.73630000000026</v>
      </c>
      <c r="F38" s="5">
        <f>TTCents!F38/100</f>
        <v>183.97389999999999</v>
      </c>
      <c r="G38" s="5">
        <f>TTCents!G38/100</f>
        <v>232.62450000000001</v>
      </c>
      <c r="H38" s="5">
        <f>TTCents!H38/100</f>
        <v>78.550299999999993</v>
      </c>
      <c r="I38" s="5">
        <f>TTCents!I38/100</f>
        <v>13.442399999999999</v>
      </c>
      <c r="J38" s="5">
        <f>TTCents!J38/100</f>
        <v>40330.429500000006</v>
      </c>
      <c r="K38" s="7">
        <f>TTCents!K38</f>
        <v>5447581.9599995017</v>
      </c>
      <c r="L38" s="5">
        <f>TTCents!L38/100</f>
        <v>592789.53543981945</v>
      </c>
      <c r="M38" s="4">
        <f>SUM(Table1[[#This Row],[HBW]:[NHB]])</f>
        <v>495.14869999999996</v>
      </c>
      <c r="O38" s="3">
        <f>SUM(Table1[[#This Row],[HBW]:[NHB]])</f>
        <v>495.14869999999996</v>
      </c>
      <c r="P38" s="3">
        <f>Table1[[#This Row],[IIF ]]+Table1[[#This Row],[XXF]]+Table1[[#This Row],[IXF]]+Table1[[#This Row],[XXP]]+Table1[[#This Row],[REC]]</f>
        <v>592294.38673981931</v>
      </c>
    </row>
    <row r="39" spans="2:16" x14ac:dyDescent="0.25">
      <c r="B39" s="7">
        <v>46</v>
      </c>
      <c r="C39" s="5">
        <f>TTCents!C39/100</f>
        <v>80593.700065827245</v>
      </c>
      <c r="D39" s="5">
        <f>TTCents!D39/100</f>
        <v>1041.4038</v>
      </c>
      <c r="E39" s="5">
        <f>TTCents!E39/100</f>
        <v>99.703200000000251</v>
      </c>
      <c r="F39" s="5">
        <f>TTCents!F39/100</f>
        <v>15111.944299999992</v>
      </c>
      <c r="G39" s="5">
        <f>TTCents!G39/100</f>
        <v>21009.617199999979</v>
      </c>
      <c r="H39" s="5">
        <f>TTCents!H39/100</f>
        <v>12684.335599999984</v>
      </c>
      <c r="I39" s="5">
        <f>TTCents!I39/100</f>
        <v>924.32460000000651</v>
      </c>
      <c r="J39" s="5">
        <f>TTCents!J39/100</f>
        <v>171.8691</v>
      </c>
      <c r="K39" s="7">
        <f>TTCents!K39</f>
        <v>78989455.180002302</v>
      </c>
      <c r="L39" s="5">
        <f>TTCents!L39/100</f>
        <v>131636.89786582722</v>
      </c>
      <c r="M39" s="4">
        <f>SUM(Table1[[#This Row],[HBW]:[NHB]])</f>
        <v>48805.897099999951</v>
      </c>
      <c r="O39" s="3">
        <f>SUM(Table1[[#This Row],[HBW]:[NHB]])</f>
        <v>48805.897099999951</v>
      </c>
      <c r="P39" s="3">
        <f>Table1[[#This Row],[IIF ]]+Table1[[#This Row],[XXF]]+Table1[[#This Row],[IXF]]+Table1[[#This Row],[XXP]]+Table1[[#This Row],[REC]]</f>
        <v>82831.000765827252</v>
      </c>
    </row>
    <row r="40" spans="2:16" x14ac:dyDescent="0.25">
      <c r="B40" s="7">
        <v>47</v>
      </c>
      <c r="C40" s="5">
        <f>TTCents!C40/100</f>
        <v>1411714.7734977936</v>
      </c>
      <c r="D40" s="5">
        <f>TTCents!D40/100</f>
        <v>616355.43949999998</v>
      </c>
      <c r="E40" s="5">
        <f>TTCents!E40/100</f>
        <v>8.1665999999999936</v>
      </c>
      <c r="F40" s="5">
        <f>TTCents!F40/100</f>
        <v>1631.6607000000001</v>
      </c>
      <c r="G40" s="5">
        <f>TTCents!G40/100</f>
        <v>373.00560000000007</v>
      </c>
      <c r="H40" s="5">
        <f>TTCents!H40/100</f>
        <v>468.63019999999995</v>
      </c>
      <c r="I40" s="5">
        <f>TTCents!I40/100</f>
        <v>2600.3043000000243</v>
      </c>
      <c r="J40" s="5">
        <f>TTCents!J40/100</f>
        <v>14011.555400000001</v>
      </c>
      <c r="K40" s="7">
        <f>TTCents!K40</f>
        <v>241897360.15002245</v>
      </c>
      <c r="L40" s="5">
        <f>TTCents!L40/100</f>
        <v>2047163.5357977937</v>
      </c>
      <c r="M40" s="4">
        <f>SUM(Table1[[#This Row],[HBW]:[NHB]])</f>
        <v>2473.2965000000004</v>
      </c>
      <c r="O40" s="3">
        <f>SUM(Table1[[#This Row],[HBW]:[NHB]])</f>
        <v>2473.2965000000004</v>
      </c>
      <c r="P40" s="3">
        <f>Table1[[#This Row],[IIF ]]+Table1[[#This Row],[XXF]]+Table1[[#This Row],[IXF]]+Table1[[#This Row],[XXP]]+Table1[[#This Row],[REC]]</f>
        <v>2044690.2392977937</v>
      </c>
    </row>
    <row r="41" spans="2:16" x14ac:dyDescent="0.25">
      <c r="B41" s="7">
        <v>48</v>
      </c>
      <c r="C41" s="5">
        <f>TTCents!C41/100</f>
        <v>990779.92652342643</v>
      </c>
      <c r="D41" s="5">
        <f>TTCents!D41/100</f>
        <v>84546937.353697404</v>
      </c>
      <c r="E41" s="5">
        <f>TTCents!E41/100</f>
        <v>2.1700000000000001E-2</v>
      </c>
      <c r="F41" s="5">
        <f>TTCents!F41/100</f>
        <v>195.81760000000003</v>
      </c>
      <c r="G41" s="5">
        <f>TTCents!G41/100</f>
        <v>256.6567</v>
      </c>
      <c r="H41" s="5">
        <f>TTCents!H41/100</f>
        <v>28.934799999999999</v>
      </c>
      <c r="I41" s="5">
        <f>TTCents!I41/100</f>
        <v>15447.549900000688</v>
      </c>
      <c r="J41" s="5">
        <f>TTCents!J41/100</f>
        <v>417991.5503</v>
      </c>
      <c r="K41" s="7">
        <f>TTCents!K41</f>
        <v>517790549.26014143</v>
      </c>
      <c r="L41" s="5">
        <f>TTCents!L41/100</f>
        <v>85971637.81122084</v>
      </c>
      <c r="M41" s="4">
        <f>SUM(Table1[[#This Row],[HBW]:[NHB]])</f>
        <v>481.40910000000002</v>
      </c>
      <c r="O41" s="3">
        <f>SUM(Table1[[#This Row],[HBW]:[NHB]])</f>
        <v>481.40910000000002</v>
      </c>
      <c r="P41" s="3">
        <f>Table1[[#This Row],[IIF ]]+Table1[[#This Row],[XXF]]+Table1[[#This Row],[IXF]]+Table1[[#This Row],[XXP]]+Table1[[#This Row],[REC]]</f>
        <v>85971156.402120829</v>
      </c>
    </row>
    <row r="42" spans="2:16" x14ac:dyDescent="0.25">
      <c r="B42" s="7">
        <v>49</v>
      </c>
      <c r="C42" s="5">
        <f>TTCents!C42/100</f>
        <v>307906.44029451808</v>
      </c>
      <c r="D42" s="5">
        <f>TTCents!D42/100</f>
        <v>7810608.8729999997</v>
      </c>
      <c r="E42" s="5">
        <f>TTCents!E42/100</f>
        <v>0</v>
      </c>
      <c r="F42" s="5">
        <f>TTCents!F42/100</f>
        <v>78.062200000000004</v>
      </c>
      <c r="G42" s="5">
        <f>TTCents!G42/100</f>
        <v>59.275199999999977</v>
      </c>
      <c r="H42" s="5">
        <f>TTCents!H42/100</f>
        <v>17.623200000000001</v>
      </c>
      <c r="I42" s="5">
        <f>TTCents!I42/100</f>
        <v>155.55499999999972</v>
      </c>
      <c r="J42" s="5">
        <f>TTCents!J42/100</f>
        <v>29826.773799999999</v>
      </c>
      <c r="K42" s="7">
        <f>TTCents!K42</f>
        <v>62136743.989999622</v>
      </c>
      <c r="L42" s="5">
        <f>TTCents!L42/100</f>
        <v>8148652.6026945189</v>
      </c>
      <c r="M42" s="4">
        <f>SUM(Table1[[#This Row],[HBW]:[NHB]])</f>
        <v>154.96059999999997</v>
      </c>
      <c r="O42" s="3">
        <f>SUM(Table1[[#This Row],[HBW]:[NHB]])</f>
        <v>154.96059999999997</v>
      </c>
      <c r="P42" s="3">
        <f>Table1[[#This Row],[IIF ]]+Table1[[#This Row],[XXF]]+Table1[[#This Row],[IXF]]+Table1[[#This Row],[XXP]]+Table1[[#This Row],[REC]]</f>
        <v>8148497.6420945171</v>
      </c>
    </row>
    <row r="43" spans="2:16" x14ac:dyDescent="0.25">
      <c r="B43" s="7">
        <v>50</v>
      </c>
      <c r="C43" s="5">
        <f>TTCents!C43/100</f>
        <v>608786.60074382229</v>
      </c>
      <c r="D43" s="5">
        <f>TTCents!D43/100</f>
        <v>10274994.882000001</v>
      </c>
      <c r="E43" s="5">
        <f>TTCents!E43/100</f>
        <v>53.529700000000233</v>
      </c>
      <c r="F43" s="5">
        <f>TTCents!F43/100</f>
        <v>244275.71510000044</v>
      </c>
      <c r="G43" s="5">
        <f>TTCents!G43/100</f>
        <v>108412.94379999925</v>
      </c>
      <c r="H43" s="5">
        <f>TTCents!H43/100</f>
        <v>84712.357499999984</v>
      </c>
      <c r="I43" s="5">
        <f>TTCents!I43/100</f>
        <v>398.72930000000002</v>
      </c>
      <c r="J43" s="5">
        <f>TTCents!J43/100</f>
        <v>55870.172300000006</v>
      </c>
      <c r="K43" s="7">
        <f>TTCents!K43</f>
        <v>125766274.10000803</v>
      </c>
      <c r="L43" s="5">
        <f>TTCents!L43/100</f>
        <v>11377504.930443823</v>
      </c>
      <c r="M43" s="4">
        <f>SUM(Table1[[#This Row],[HBW]:[NHB]])</f>
        <v>437401.01639999967</v>
      </c>
      <c r="O43" s="3">
        <f>SUM(Table1[[#This Row],[HBW]:[NHB]])</f>
        <v>437401.01639999967</v>
      </c>
      <c r="P43" s="3">
        <f>Table1[[#This Row],[IIF ]]+Table1[[#This Row],[XXF]]+Table1[[#This Row],[IXF]]+Table1[[#This Row],[XXP]]+Table1[[#This Row],[REC]]</f>
        <v>10940103.914043823</v>
      </c>
    </row>
    <row r="44" spans="2:16" x14ac:dyDescent="0.25">
      <c r="B44" s="7" t="s">
        <v>15</v>
      </c>
      <c r="C44" s="5">
        <f>TTCents!C2/100</f>
        <v>0</v>
      </c>
      <c r="D44" s="5">
        <f>TTCents!D2/100</f>
        <v>0</v>
      </c>
      <c r="E44" s="5">
        <f>TTCents!E2/100</f>
        <v>0</v>
      </c>
      <c r="F44" s="5">
        <f>TTCents!F2/100</f>
        <v>0</v>
      </c>
      <c r="G44" s="5">
        <f>TTCents!G2/100</f>
        <v>0</v>
      </c>
      <c r="H44" s="5">
        <f>TTCents!H2/100</f>
        <v>0</v>
      </c>
      <c r="I44" s="5">
        <f>TTCents!I2/100</f>
        <v>0</v>
      </c>
      <c r="J44" s="5">
        <f>TTCents!J2/100</f>
        <v>0</v>
      </c>
      <c r="K44" s="7">
        <f>TTCents!K2</f>
        <v>0</v>
      </c>
      <c r="L44" s="5">
        <f>TTCents!L2/100</f>
        <v>0</v>
      </c>
      <c r="M44" s="4">
        <f>SUM(Table1[[#This Row],[HBW]:[NHB]])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F125-B3C3-4F58-91C8-D7F26837BB7A}">
  <dimension ref="C6:E47"/>
  <sheetViews>
    <sheetView showGridLines="0" zoomScale="90" zoomScaleNormal="90" workbookViewId="0">
      <selection activeCell="D7" sqref="D7:E47"/>
    </sheetView>
  </sheetViews>
  <sheetFormatPr defaultColWidth="8.85546875" defaultRowHeight="15" x14ac:dyDescent="0.25"/>
  <cols>
    <col min="3" max="3" width="10.42578125" customWidth="1"/>
    <col min="4" max="4" width="9.42578125" customWidth="1"/>
    <col min="5" max="5" width="52.42578125" bestFit="1" customWidth="1"/>
  </cols>
  <sheetData>
    <row r="6" spans="3:5" ht="16.5" thickBot="1" x14ac:dyDescent="0.3">
      <c r="C6" s="25" t="s">
        <v>17</v>
      </c>
      <c r="D6" s="25" t="s">
        <v>18</v>
      </c>
      <c r="E6" s="25" t="s">
        <v>19</v>
      </c>
    </row>
    <row r="7" spans="3:5" ht="15.75" x14ac:dyDescent="0.25">
      <c r="C7" s="15" t="s">
        <v>20</v>
      </c>
      <c r="D7" s="15" t="s">
        <v>21</v>
      </c>
      <c r="E7" s="24" t="s">
        <v>22</v>
      </c>
    </row>
    <row r="8" spans="3:5" ht="15.75" x14ac:dyDescent="0.25">
      <c r="C8" s="15" t="s">
        <v>23</v>
      </c>
      <c r="D8" s="15" t="s">
        <v>24</v>
      </c>
      <c r="E8" s="24" t="s">
        <v>25</v>
      </c>
    </row>
    <row r="9" spans="3:5" ht="15.75" x14ac:dyDescent="0.25">
      <c r="C9" s="15" t="s">
        <v>26</v>
      </c>
      <c r="D9" s="15" t="s">
        <v>27</v>
      </c>
      <c r="E9" s="24" t="s">
        <v>28</v>
      </c>
    </row>
    <row r="10" spans="3:5" ht="15.75" x14ac:dyDescent="0.25">
      <c r="C10" s="15" t="s">
        <v>29</v>
      </c>
      <c r="D10" s="15" t="s">
        <v>30</v>
      </c>
      <c r="E10" s="24" t="s">
        <v>31</v>
      </c>
    </row>
    <row r="11" spans="3:5" ht="15.75" x14ac:dyDescent="0.25">
      <c r="C11" s="15" t="s">
        <v>32</v>
      </c>
      <c r="D11" s="15" t="s">
        <v>27</v>
      </c>
      <c r="E11" s="24" t="s">
        <v>33</v>
      </c>
    </row>
    <row r="12" spans="3:5" ht="15.75" x14ac:dyDescent="0.25">
      <c r="C12" s="15" t="s">
        <v>34</v>
      </c>
      <c r="D12" s="15" t="s">
        <v>35</v>
      </c>
      <c r="E12" s="24" t="s">
        <v>36</v>
      </c>
    </row>
    <row r="13" spans="3:5" ht="15.75" x14ac:dyDescent="0.25">
      <c r="C13" s="15" t="s">
        <v>37</v>
      </c>
      <c r="D13" s="15" t="s">
        <v>38</v>
      </c>
      <c r="E13" s="24" t="s">
        <v>39</v>
      </c>
    </row>
    <row r="14" spans="3:5" ht="15.75" x14ac:dyDescent="0.25">
      <c r="C14" s="15" t="s">
        <v>40</v>
      </c>
      <c r="D14" s="15" t="s">
        <v>41</v>
      </c>
      <c r="E14" s="24" t="s">
        <v>42</v>
      </c>
    </row>
    <row r="15" spans="3:5" ht="15.75" x14ac:dyDescent="0.25">
      <c r="C15" s="15" t="s">
        <v>43</v>
      </c>
      <c r="D15" s="15" t="s">
        <v>27</v>
      </c>
      <c r="E15" s="24" t="s">
        <v>44</v>
      </c>
    </row>
    <row r="16" spans="3:5" ht="15.75" x14ac:dyDescent="0.25">
      <c r="C16" s="15" t="s">
        <v>45</v>
      </c>
      <c r="D16" s="15" t="s">
        <v>27</v>
      </c>
      <c r="E16" s="24" t="s">
        <v>46</v>
      </c>
    </row>
    <row r="17" spans="3:5" ht="15.75" x14ac:dyDescent="0.25">
      <c r="C17" s="15" t="s">
        <v>47</v>
      </c>
      <c r="D17" s="15" t="s">
        <v>27</v>
      </c>
      <c r="E17" s="24" t="s">
        <v>48</v>
      </c>
    </row>
    <row r="18" spans="3:5" ht="15.75" x14ac:dyDescent="0.25">
      <c r="C18" s="15" t="s">
        <v>49</v>
      </c>
      <c r="D18" s="15" t="s">
        <v>50</v>
      </c>
      <c r="E18" s="24" t="s">
        <v>51</v>
      </c>
    </row>
    <row r="19" spans="3:5" ht="15.75" x14ac:dyDescent="0.25">
      <c r="C19" s="15" t="s">
        <v>52</v>
      </c>
      <c r="D19" s="15" t="s">
        <v>24</v>
      </c>
      <c r="E19" s="24" t="s">
        <v>53</v>
      </c>
    </row>
    <row r="20" spans="3:5" ht="15.75" x14ac:dyDescent="0.25">
      <c r="C20" s="15" t="s">
        <v>54</v>
      </c>
      <c r="D20" s="15" t="s">
        <v>55</v>
      </c>
      <c r="E20" s="24" t="s">
        <v>56</v>
      </c>
    </row>
    <row r="21" spans="3:5" ht="15.75" x14ac:dyDescent="0.25">
      <c r="C21" s="15" t="s">
        <v>57</v>
      </c>
      <c r="D21" s="15" t="s">
        <v>58</v>
      </c>
      <c r="E21" s="24" t="s">
        <v>59</v>
      </c>
    </row>
    <row r="22" spans="3:5" ht="15.75" x14ac:dyDescent="0.25">
      <c r="C22" s="15" t="s">
        <v>60</v>
      </c>
      <c r="D22" s="15" t="s">
        <v>61</v>
      </c>
      <c r="E22" s="24" t="s">
        <v>62</v>
      </c>
    </row>
    <row r="23" spans="3:5" ht="15.75" x14ac:dyDescent="0.25">
      <c r="C23" s="15" t="s">
        <v>63</v>
      </c>
      <c r="D23" s="15" t="s">
        <v>64</v>
      </c>
      <c r="E23" s="24" t="s">
        <v>65</v>
      </c>
    </row>
    <row r="24" spans="3:5" ht="15.75" x14ac:dyDescent="0.25">
      <c r="C24" s="15" t="s">
        <v>66</v>
      </c>
      <c r="D24" s="15" t="s">
        <v>67</v>
      </c>
      <c r="E24" s="24" t="s">
        <v>68</v>
      </c>
    </row>
    <row r="25" spans="3:5" ht="15.75" x14ac:dyDescent="0.25">
      <c r="C25" s="15" t="s">
        <v>69</v>
      </c>
      <c r="D25" s="15" t="s">
        <v>70</v>
      </c>
      <c r="E25" s="24" t="s">
        <v>71</v>
      </c>
    </row>
    <row r="26" spans="3:5" ht="15.75" x14ac:dyDescent="0.25">
      <c r="C26" s="15" t="s">
        <v>72</v>
      </c>
      <c r="D26" s="15" t="s">
        <v>73</v>
      </c>
      <c r="E26" s="24" t="s">
        <v>74</v>
      </c>
    </row>
    <row r="27" spans="3:5" ht="15.75" x14ac:dyDescent="0.25">
      <c r="C27" s="15" t="s">
        <v>75</v>
      </c>
      <c r="D27" s="15" t="s">
        <v>76</v>
      </c>
      <c r="E27" s="24" t="s">
        <v>77</v>
      </c>
    </row>
    <row r="28" spans="3:5" ht="15.75" x14ac:dyDescent="0.25">
      <c r="C28" s="15" t="s">
        <v>78</v>
      </c>
      <c r="D28" s="15" t="s">
        <v>79</v>
      </c>
      <c r="E28" s="24" t="s">
        <v>80</v>
      </c>
    </row>
    <row r="29" spans="3:5" ht="15.75" x14ac:dyDescent="0.25">
      <c r="C29" s="15" t="s">
        <v>81</v>
      </c>
      <c r="D29" s="15" t="s">
        <v>82</v>
      </c>
      <c r="E29" s="24" t="s">
        <v>83</v>
      </c>
    </row>
    <row r="30" spans="3:5" ht="15.75" x14ac:dyDescent="0.25">
      <c r="C30" s="15" t="s">
        <v>84</v>
      </c>
      <c r="D30" s="15" t="s">
        <v>85</v>
      </c>
      <c r="E30" s="24" t="s">
        <v>86</v>
      </c>
    </row>
    <row r="31" spans="3:5" ht="15.75" x14ac:dyDescent="0.25">
      <c r="C31" s="15" t="s">
        <v>87</v>
      </c>
      <c r="D31" s="15" t="s">
        <v>88</v>
      </c>
      <c r="E31" s="24" t="s">
        <v>89</v>
      </c>
    </row>
    <row r="32" spans="3:5" ht="15.75" x14ac:dyDescent="0.25">
      <c r="C32" s="15" t="s">
        <v>90</v>
      </c>
      <c r="D32" s="15" t="s">
        <v>91</v>
      </c>
      <c r="E32" s="24" t="s">
        <v>92</v>
      </c>
    </row>
    <row r="33" spans="3:5" ht="15.75" x14ac:dyDescent="0.25">
      <c r="C33" s="15" t="s">
        <v>93</v>
      </c>
      <c r="D33" s="15" t="s">
        <v>85</v>
      </c>
      <c r="E33" s="24" t="s">
        <v>94</v>
      </c>
    </row>
    <row r="34" spans="3:5" ht="15.75" x14ac:dyDescent="0.25">
      <c r="C34" s="15" t="s">
        <v>95</v>
      </c>
      <c r="D34" s="15" t="s">
        <v>96</v>
      </c>
      <c r="E34" s="24" t="s">
        <v>97</v>
      </c>
    </row>
    <row r="35" spans="3:5" ht="15.75" x14ac:dyDescent="0.25">
      <c r="C35" s="15" t="s">
        <v>98</v>
      </c>
      <c r="D35" s="15" t="s">
        <v>27</v>
      </c>
      <c r="E35" s="24" t="s">
        <v>99</v>
      </c>
    </row>
    <row r="36" spans="3:5" ht="15.75" x14ac:dyDescent="0.25">
      <c r="C36" s="15" t="s">
        <v>100</v>
      </c>
      <c r="D36" s="15" t="s">
        <v>96</v>
      </c>
      <c r="E36" s="24" t="s">
        <v>101</v>
      </c>
    </row>
    <row r="37" spans="3:5" ht="15.75" x14ac:dyDescent="0.25">
      <c r="C37" s="15" t="s">
        <v>102</v>
      </c>
      <c r="D37" s="15" t="s">
        <v>27</v>
      </c>
      <c r="E37" s="24" t="s">
        <v>103</v>
      </c>
    </row>
    <row r="38" spans="3:5" ht="15.75" x14ac:dyDescent="0.25">
      <c r="C38" s="15" t="s">
        <v>104</v>
      </c>
      <c r="D38" s="15" t="s">
        <v>105</v>
      </c>
      <c r="E38" s="24" t="s">
        <v>106</v>
      </c>
    </row>
    <row r="39" spans="3:5" ht="15.75" x14ac:dyDescent="0.25">
      <c r="C39" s="15" t="s">
        <v>107</v>
      </c>
      <c r="D39" s="15" t="s">
        <v>88</v>
      </c>
      <c r="E39" s="24" t="s">
        <v>108</v>
      </c>
    </row>
    <row r="40" spans="3:5" ht="15.75" x14ac:dyDescent="0.25">
      <c r="C40" s="15" t="s">
        <v>109</v>
      </c>
      <c r="D40" s="15" t="s">
        <v>105</v>
      </c>
      <c r="E40" s="24" t="s">
        <v>110</v>
      </c>
    </row>
    <row r="41" spans="3:5" ht="15.75" x14ac:dyDescent="0.25">
      <c r="C41" s="15" t="s">
        <v>111</v>
      </c>
      <c r="D41" s="15" t="s">
        <v>112</v>
      </c>
      <c r="E41" s="24" t="s">
        <v>113</v>
      </c>
    </row>
    <row r="42" spans="3:5" ht="15.75" x14ac:dyDescent="0.25">
      <c r="C42" s="15" t="s">
        <v>114</v>
      </c>
      <c r="D42" s="15" t="s">
        <v>82</v>
      </c>
      <c r="E42" s="24" t="s">
        <v>115</v>
      </c>
    </row>
    <row r="43" spans="3:5" ht="15.75" x14ac:dyDescent="0.25">
      <c r="C43" s="15" t="s">
        <v>116</v>
      </c>
      <c r="D43" s="15" t="s">
        <v>117</v>
      </c>
      <c r="E43" s="24" t="s">
        <v>118</v>
      </c>
    </row>
    <row r="44" spans="3:5" ht="15.75" x14ac:dyDescent="0.25">
      <c r="C44" s="15" t="s">
        <v>119</v>
      </c>
      <c r="D44" s="15" t="s">
        <v>24</v>
      </c>
      <c r="E44" s="24" t="s">
        <v>120</v>
      </c>
    </row>
    <row r="45" spans="3:5" ht="15.75" x14ac:dyDescent="0.25">
      <c r="C45" s="15" t="s">
        <v>121</v>
      </c>
      <c r="D45" s="15" t="s">
        <v>30</v>
      </c>
      <c r="E45" s="24" t="s">
        <v>122</v>
      </c>
    </row>
    <row r="46" spans="3:5" ht="15.75" x14ac:dyDescent="0.25">
      <c r="C46" s="15" t="s">
        <v>123</v>
      </c>
      <c r="D46" s="15" t="s">
        <v>30</v>
      </c>
      <c r="E46" s="24" t="s">
        <v>124</v>
      </c>
    </row>
    <row r="47" spans="3:5" ht="15.75" x14ac:dyDescent="0.25">
      <c r="C47" s="15" t="s">
        <v>125</v>
      </c>
      <c r="D47" s="15" t="s">
        <v>96</v>
      </c>
      <c r="E47" s="24" t="s">
        <v>126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21D-0888-40D8-AB41-A9C1B8CD908A}">
  <dimension ref="E2:N47"/>
  <sheetViews>
    <sheetView tabSelected="1" topLeftCell="D1" workbookViewId="0">
      <selection activeCell="J7" sqref="J7:N11"/>
    </sheetView>
  </sheetViews>
  <sheetFormatPr defaultColWidth="8.85546875" defaultRowHeight="15" x14ac:dyDescent="0.25"/>
  <cols>
    <col min="5" max="5" width="10.7109375" customWidth="1"/>
    <col min="7" max="7" width="15.28515625" bestFit="1" customWidth="1"/>
    <col min="9" max="9" width="14.28515625" bestFit="1" customWidth="1"/>
    <col min="10" max="10" width="10.42578125" customWidth="1"/>
    <col min="11" max="11" width="12.7109375" bestFit="1" customWidth="1"/>
    <col min="12" max="12" width="15.28515625" bestFit="1" customWidth="1"/>
    <col min="13" max="13" width="15.85546875" bestFit="1" customWidth="1"/>
    <col min="14" max="14" width="52.42578125" bestFit="1" customWidth="1"/>
  </cols>
  <sheetData>
    <row r="2" spans="5:14" x14ac:dyDescent="0.25">
      <c r="M2">
        <v>10</v>
      </c>
    </row>
    <row r="4" spans="5:14" x14ac:dyDescent="0.25">
      <c r="J4" t="s">
        <v>180</v>
      </c>
    </row>
    <row r="5" spans="5:14" x14ac:dyDescent="0.25">
      <c r="E5" t="s">
        <v>179</v>
      </c>
    </row>
    <row r="6" spans="5:14" ht="15.75" thickBot="1" x14ac:dyDescent="0.3">
      <c r="E6" s="23" t="s">
        <v>127</v>
      </c>
      <c r="F6" s="23" t="s">
        <v>128</v>
      </c>
      <c r="G6" s="23" t="s">
        <v>129</v>
      </c>
      <c r="J6" s="54" t="s">
        <v>127</v>
      </c>
      <c r="K6" s="54" t="s">
        <v>187</v>
      </c>
      <c r="L6" s="54" t="s">
        <v>186</v>
      </c>
      <c r="M6" s="54" t="s">
        <v>181</v>
      </c>
      <c r="N6" s="54" t="s">
        <v>182</v>
      </c>
    </row>
    <row r="7" spans="5:14" ht="15.75" x14ac:dyDescent="0.25">
      <c r="E7" s="7" t="s">
        <v>130</v>
      </c>
      <c r="F7" s="7">
        <v>6822.4139999896197</v>
      </c>
      <c r="G7" s="5">
        <v>-4264008.7499935096</v>
      </c>
      <c r="I7" s="70"/>
      <c r="J7" s="53">
        <v>27</v>
      </c>
      <c r="K7" s="55">
        <v>-23830.208000007999</v>
      </c>
      <c r="L7" s="67">
        <f ca="1">Table2[[#This Row],[Cost (per Day)]]/100</f>
        <v>148938.80000004999</v>
      </c>
      <c r="M7" s="56" t="s">
        <v>67</v>
      </c>
      <c r="N7" s="57" t="s">
        <v>68</v>
      </c>
    </row>
    <row r="8" spans="5:14" ht="15.75" x14ac:dyDescent="0.25">
      <c r="E8" s="7" t="s">
        <v>131</v>
      </c>
      <c r="F8" s="7">
        <v>2541.03700000047</v>
      </c>
      <c r="G8" s="5">
        <v>-1588148.1250002901</v>
      </c>
      <c r="I8" s="70"/>
      <c r="J8" s="65">
        <v>50</v>
      </c>
      <c r="K8" s="66">
        <v>-19686.788000009899</v>
      </c>
      <c r="L8" s="68">
        <f ca="1">Table2[[#This Row],[Cost (per Day)]]/100</f>
        <v>123042.42500006201</v>
      </c>
      <c r="M8" s="56" t="s">
        <v>96</v>
      </c>
      <c r="N8" s="57" t="s">
        <v>126</v>
      </c>
    </row>
    <row r="9" spans="5:14" ht="15.75" x14ac:dyDescent="0.25">
      <c r="E9" s="7" t="s">
        <v>132</v>
      </c>
      <c r="F9" s="7">
        <v>1812.61499999836</v>
      </c>
      <c r="G9" s="5">
        <v>-1132884.37499897</v>
      </c>
      <c r="I9" s="70"/>
      <c r="J9" s="53">
        <v>37</v>
      </c>
      <c r="K9" s="55">
        <v>-8932.6910000070893</v>
      </c>
      <c r="L9" s="67">
        <f ca="1">Table2[[#This Row],[Cost (per Day)]]/100</f>
        <v>55829.318750044302</v>
      </c>
      <c r="M9" s="56" t="s">
        <v>96</v>
      </c>
      <c r="N9" s="57" t="s">
        <v>97</v>
      </c>
    </row>
    <row r="10" spans="5:14" ht="15.75" x14ac:dyDescent="0.25">
      <c r="E10" s="7" t="s">
        <v>133</v>
      </c>
      <c r="F10" s="7">
        <v>1191.21299999952</v>
      </c>
      <c r="G10" s="5">
        <v>-744508.12499970198</v>
      </c>
      <c r="I10" s="70"/>
      <c r="J10" s="53">
        <v>30</v>
      </c>
      <c r="K10" s="55">
        <v>-7511.9480000101003</v>
      </c>
      <c r="L10" s="67">
        <f ca="1">Table2[[#This Row],[Cost (per Day)]]/100</f>
        <v>46949.6750000631</v>
      </c>
      <c r="M10" s="56" t="s">
        <v>76</v>
      </c>
      <c r="N10" s="57" t="s">
        <v>77</v>
      </c>
    </row>
    <row r="11" spans="5:14" ht="15.75" x14ac:dyDescent="0.25">
      <c r="E11" s="7" t="s">
        <v>134</v>
      </c>
      <c r="F11" s="7">
        <v>29.8909999988973</v>
      </c>
      <c r="G11" s="5">
        <v>-18681.874999310799</v>
      </c>
      <c r="I11" s="70"/>
      <c r="J11" s="53">
        <v>17</v>
      </c>
      <c r="K11" s="55">
        <v>-5243.8280000127797</v>
      </c>
      <c r="L11" s="67">
        <f ca="1">Table2[[#This Row],[Cost (per Day)]]/100</f>
        <v>32773.9250000799</v>
      </c>
      <c r="M11" s="56" t="s">
        <v>41</v>
      </c>
      <c r="N11" s="57" t="s">
        <v>42</v>
      </c>
    </row>
    <row r="12" spans="5:14" ht="15.75" x14ac:dyDescent="0.25">
      <c r="E12" s="7" t="s">
        <v>135</v>
      </c>
      <c r="F12" s="7">
        <v>0</v>
      </c>
      <c r="G12" s="5">
        <v>0</v>
      </c>
      <c r="I12" s="70"/>
      <c r="J12" s="53">
        <v>46</v>
      </c>
      <c r="K12" s="55">
        <v>-4911.4570000022604</v>
      </c>
      <c r="L12" s="67">
        <f ca="1">Table2[[#This Row],[Cost (per Day)]]/100</f>
        <v>30696.606250014102</v>
      </c>
      <c r="M12" s="56" t="s">
        <v>117</v>
      </c>
      <c r="N12" s="57" t="s">
        <v>118</v>
      </c>
    </row>
    <row r="13" spans="5:14" ht="15.75" x14ac:dyDescent="0.25">
      <c r="E13" s="7" t="s">
        <v>136</v>
      </c>
      <c r="F13" s="7">
        <v>0</v>
      </c>
      <c r="G13" s="5">
        <v>0</v>
      </c>
      <c r="I13" s="3"/>
      <c r="J13" s="53">
        <v>38</v>
      </c>
      <c r="K13" s="55">
        <v>-4422.1939999982696</v>
      </c>
      <c r="L13" s="67">
        <f ca="1">Table2[[#This Row],[Cost (per Day)]]/100</f>
        <v>27638.712499989098</v>
      </c>
      <c r="M13" s="56" t="s">
        <v>27</v>
      </c>
      <c r="N13" s="57" t="s">
        <v>99</v>
      </c>
    </row>
    <row r="14" spans="5:14" ht="15.75" x14ac:dyDescent="0.25">
      <c r="E14" s="7" t="s">
        <v>137</v>
      </c>
      <c r="F14" s="7">
        <v>-1.1999998241662899E-2</v>
      </c>
      <c r="G14" s="5">
        <v>7.4999989010393602</v>
      </c>
      <c r="I14" s="3"/>
      <c r="J14" s="53">
        <v>18</v>
      </c>
      <c r="K14" s="55">
        <v>-3186.9670000039</v>
      </c>
      <c r="L14" s="67">
        <f ca="1">Table2[[#This Row],[Cost (per Day)]]/100</f>
        <v>19918.543750024401</v>
      </c>
      <c r="M14" s="56" t="s">
        <v>27</v>
      </c>
      <c r="N14" s="57" t="s">
        <v>44</v>
      </c>
    </row>
    <row r="15" spans="5:14" ht="15.75" x14ac:dyDescent="0.25">
      <c r="E15" s="7" t="s">
        <v>138</v>
      </c>
      <c r="F15" s="7">
        <v>-0.201000001281499</v>
      </c>
      <c r="G15" s="5">
        <v>125.625000800937</v>
      </c>
      <c r="I15" s="3"/>
      <c r="J15" s="53">
        <v>42</v>
      </c>
      <c r="K15" s="55">
        <v>-2657.6140000000501</v>
      </c>
      <c r="L15" s="67">
        <f ca="1">Table2[[#This Row],[Cost (per Day)]]/100</f>
        <v>16610.0875000003</v>
      </c>
      <c r="M15" s="56" t="s">
        <v>88</v>
      </c>
      <c r="N15" s="57" t="s">
        <v>108</v>
      </c>
    </row>
    <row r="16" spans="5:14" ht="15.75" x14ac:dyDescent="0.25">
      <c r="E16" s="7" t="s">
        <v>139</v>
      </c>
      <c r="F16" s="7">
        <v>-5.0490000024437904</v>
      </c>
      <c r="G16" s="5">
        <v>3155.6250015273599</v>
      </c>
      <c r="I16" s="3"/>
      <c r="J16" s="53">
        <v>41</v>
      </c>
      <c r="K16" s="55">
        <v>-1700.1670000106001</v>
      </c>
      <c r="L16" s="67">
        <f ca="1">Table2[[#This Row],[Cost (per Day)]]/100</f>
        <v>10626.043750066301</v>
      </c>
      <c r="M16" s="56" t="s">
        <v>105</v>
      </c>
      <c r="N16" s="57" t="s">
        <v>106</v>
      </c>
    </row>
    <row r="17" spans="5:14" ht="15.75" x14ac:dyDescent="0.25">
      <c r="E17" s="7" t="s">
        <v>140</v>
      </c>
      <c r="F17" s="7">
        <v>-5.1260000020265499</v>
      </c>
      <c r="G17" s="5">
        <v>3203.7500012665901</v>
      </c>
      <c r="I17" s="3"/>
      <c r="J17" s="53">
        <v>25</v>
      </c>
      <c r="K17" s="55">
        <v>-1139.0200000032701</v>
      </c>
      <c r="L17" s="67">
        <f ca="1">Table2[[#This Row],[Cost (per Day)]]/100</f>
        <v>7118.87500002048</v>
      </c>
      <c r="M17" s="56" t="s">
        <v>193</v>
      </c>
      <c r="N17" s="57" t="s">
        <v>62</v>
      </c>
    </row>
    <row r="18" spans="5:14" ht="15.75" x14ac:dyDescent="0.25">
      <c r="E18" s="7" t="s">
        <v>141</v>
      </c>
      <c r="F18" s="7">
        <v>-5.7130000069737399</v>
      </c>
      <c r="G18" s="5">
        <v>3570.6250043585801</v>
      </c>
      <c r="I18" s="3"/>
      <c r="J18" s="53">
        <v>24</v>
      </c>
      <c r="K18" s="55">
        <v>-387.46700000390399</v>
      </c>
      <c r="L18" s="67">
        <f ca="1">Table2[[#This Row],[Cost (per Day)]]/100</f>
        <v>2421.6687500244002</v>
      </c>
      <c r="M18" s="56" t="s">
        <v>58</v>
      </c>
      <c r="N18" s="57" t="s">
        <v>59</v>
      </c>
    </row>
    <row r="19" spans="5:14" ht="15.75" x14ac:dyDescent="0.25">
      <c r="E19" s="7" t="s">
        <v>142</v>
      </c>
      <c r="F19" s="7">
        <v>-5.8830000050365898</v>
      </c>
      <c r="G19" s="5">
        <v>3676.8750031478698</v>
      </c>
      <c r="I19" s="3"/>
      <c r="J19" s="53">
        <v>23</v>
      </c>
      <c r="K19" s="55">
        <v>-297.88200001045999</v>
      </c>
      <c r="L19" s="67">
        <f ca="1">Table2[[#This Row],[Cost (per Day)]]/100</f>
        <v>1861.7625000653702</v>
      </c>
      <c r="M19" s="56" t="s">
        <v>194</v>
      </c>
      <c r="N19" s="57" t="s">
        <v>56</v>
      </c>
    </row>
    <row r="20" spans="5:14" ht="15.75" x14ac:dyDescent="0.25">
      <c r="E20" s="7" t="s">
        <v>143</v>
      </c>
      <c r="F20" s="7">
        <v>-7.7750000096857503</v>
      </c>
      <c r="G20" s="5">
        <v>4859.3750060535904</v>
      </c>
      <c r="I20" s="3"/>
      <c r="J20" s="53">
        <v>20</v>
      </c>
      <c r="K20" s="55">
        <v>-253.71200000867199</v>
      </c>
      <c r="L20" s="67">
        <f ca="1">Table2[[#This Row],[Cost (per Day)]]/100</f>
        <v>1585.7000000542</v>
      </c>
      <c r="M20" s="56" t="s">
        <v>27</v>
      </c>
      <c r="N20" s="57" t="s">
        <v>48</v>
      </c>
    </row>
    <row r="21" spans="5:14" ht="15.75" x14ac:dyDescent="0.25">
      <c r="E21" s="7" t="s">
        <v>144</v>
      </c>
      <c r="F21" s="7">
        <v>-10.4410000033676</v>
      </c>
      <c r="G21" s="5">
        <v>6525.6250021047799</v>
      </c>
      <c r="I21" s="3"/>
      <c r="J21" s="53">
        <v>47</v>
      </c>
      <c r="K21" s="55">
        <v>-142.67100000753999</v>
      </c>
      <c r="L21" s="67">
        <f ca="1">Table2[[#This Row],[Cost (per Day)]]/100</f>
        <v>891.69375004712401</v>
      </c>
      <c r="M21" s="56" t="s">
        <v>24</v>
      </c>
      <c r="N21" s="57" t="s">
        <v>120</v>
      </c>
    </row>
    <row r="22" spans="5:14" ht="15.75" x14ac:dyDescent="0.25">
      <c r="E22" s="7" t="s">
        <v>145</v>
      </c>
      <c r="F22" s="7">
        <v>-21.2300000041723</v>
      </c>
      <c r="G22" s="5">
        <v>13268.7500026077</v>
      </c>
      <c r="I22" s="3"/>
      <c r="J22" s="53">
        <v>26</v>
      </c>
      <c r="K22" s="55">
        <v>-125.740000009536</v>
      </c>
      <c r="L22" s="67">
        <f ca="1">Table2[[#This Row],[Cost (per Day)]]/100</f>
        <v>785.87500005960408</v>
      </c>
      <c r="M22" s="56" t="s">
        <v>64</v>
      </c>
      <c r="N22" s="57" t="s">
        <v>65</v>
      </c>
    </row>
    <row r="23" spans="5:14" ht="15.75" x14ac:dyDescent="0.25">
      <c r="E23" s="7" t="s">
        <v>146</v>
      </c>
      <c r="F23" s="7">
        <v>-22.071000002324499</v>
      </c>
      <c r="G23" s="5">
        <v>13794.3750014528</v>
      </c>
      <c r="I23" s="3"/>
      <c r="J23" s="53">
        <v>15</v>
      </c>
      <c r="K23" s="55">
        <v>-67.634000010788398</v>
      </c>
      <c r="L23" s="67">
        <f ca="1">Table2[[#This Row],[Cost (per Day)]]/100</f>
        <v>422.71250006742702</v>
      </c>
      <c r="M23" s="56" t="s">
        <v>35</v>
      </c>
      <c r="N23" s="57" t="s">
        <v>36</v>
      </c>
    </row>
    <row r="24" spans="5:14" ht="15.75" x14ac:dyDescent="0.25">
      <c r="E24" s="7" t="s">
        <v>147</v>
      </c>
      <c r="F24" s="7">
        <v>-25.2000000029802</v>
      </c>
      <c r="G24" s="5">
        <v>15750.0000018626</v>
      </c>
      <c r="I24" s="3"/>
      <c r="J24" s="53">
        <v>32</v>
      </c>
      <c r="K24" s="55">
        <v>-60.883000012487102</v>
      </c>
      <c r="L24" s="67">
        <f ca="1">Table2[[#This Row],[Cost (per Day)]]/100</f>
        <v>380.51875007804404</v>
      </c>
      <c r="M24" s="56" t="s">
        <v>82</v>
      </c>
      <c r="N24" s="57" t="s">
        <v>83</v>
      </c>
    </row>
    <row r="25" spans="5:14" ht="15.75" x14ac:dyDescent="0.25">
      <c r="E25" s="7" t="s">
        <v>148</v>
      </c>
      <c r="F25" s="7">
        <v>-26.323000006377601</v>
      </c>
      <c r="G25" s="5">
        <v>16451.875003985999</v>
      </c>
      <c r="I25" s="3"/>
      <c r="J25" s="53">
        <v>14</v>
      </c>
      <c r="K25" s="55">
        <v>-45.3860000148415</v>
      </c>
      <c r="L25" s="67">
        <f ca="1">Table2[[#This Row],[Cost (per Day)]]/100</f>
        <v>283.66250009275899</v>
      </c>
      <c r="M25" s="56" t="s">
        <v>27</v>
      </c>
      <c r="N25" s="57" t="s">
        <v>33</v>
      </c>
    </row>
    <row r="26" spans="5:14" ht="15.75" x14ac:dyDescent="0.25">
      <c r="E26" s="7" t="s">
        <v>149</v>
      </c>
      <c r="F26" s="7">
        <v>-27.568999998271401</v>
      </c>
      <c r="G26" s="5">
        <v>17230.6249989196</v>
      </c>
      <c r="I26" s="3"/>
      <c r="J26" s="53">
        <v>29</v>
      </c>
      <c r="K26" s="55">
        <v>-41.5949999988079</v>
      </c>
      <c r="L26" s="67">
        <f ca="1">Table2[[#This Row],[Cost (per Day)]]/100</f>
        <v>259.96874999254896</v>
      </c>
      <c r="M26" s="56" t="s">
        <v>73</v>
      </c>
      <c r="N26" s="57" t="s">
        <v>74</v>
      </c>
    </row>
    <row r="27" spans="5:14" ht="15.75" x14ac:dyDescent="0.25">
      <c r="E27" s="7" t="s">
        <v>150</v>
      </c>
      <c r="F27" s="7">
        <v>-39.820000000298002</v>
      </c>
      <c r="G27" s="5">
        <v>24887.500000186199</v>
      </c>
      <c r="I27" s="3"/>
      <c r="J27" s="53">
        <v>31</v>
      </c>
      <c r="K27" s="55">
        <v>-40.108000010251999</v>
      </c>
      <c r="L27" s="67">
        <f ca="1">Table2[[#This Row],[Cost (per Day)]]/100</f>
        <v>250.67500006407499</v>
      </c>
      <c r="M27" s="56" t="s">
        <v>79</v>
      </c>
      <c r="N27" s="57" t="s">
        <v>80</v>
      </c>
    </row>
    <row r="28" spans="5:14" ht="15.75" x14ac:dyDescent="0.25">
      <c r="E28" s="7" t="s">
        <v>151</v>
      </c>
      <c r="F28" s="7">
        <v>-66.768000010400996</v>
      </c>
      <c r="G28" s="5">
        <v>41730.000006500602</v>
      </c>
      <c r="I28" s="3"/>
      <c r="J28" s="53">
        <v>22</v>
      </c>
      <c r="K28" s="55">
        <v>-30.3940000087022</v>
      </c>
      <c r="L28" s="67">
        <f ca="1">Table2[[#This Row],[Cost (per Day)]]/100</f>
        <v>189.96250005438898</v>
      </c>
      <c r="M28" s="56" t="s">
        <v>24</v>
      </c>
      <c r="N28" s="57" t="s">
        <v>53</v>
      </c>
    </row>
    <row r="29" spans="5:14" ht="15.75" x14ac:dyDescent="0.25">
      <c r="E29" s="7" t="s">
        <v>152</v>
      </c>
      <c r="F29" s="7">
        <v>-80.225000008940697</v>
      </c>
      <c r="G29" s="5">
        <v>50140.625005587899</v>
      </c>
      <c r="I29" s="3"/>
      <c r="J29" s="53">
        <v>49</v>
      </c>
      <c r="K29" s="55">
        <v>-17.768000010401</v>
      </c>
      <c r="L29" s="67">
        <f ca="1">Table2[[#This Row],[Cost (per Day)]]/100</f>
        <v>111.050000065006</v>
      </c>
      <c r="M29" s="56" t="s">
        <v>30</v>
      </c>
      <c r="N29" s="57" t="s">
        <v>124</v>
      </c>
    </row>
    <row r="30" spans="5:14" ht="15.75" x14ac:dyDescent="0.25">
      <c r="E30" s="7" t="s">
        <v>153</v>
      </c>
      <c r="F30" s="7">
        <v>-119.912000011652</v>
      </c>
      <c r="G30" s="5">
        <v>74945.000007282899</v>
      </c>
      <c r="I30" s="3"/>
      <c r="J30" s="53">
        <v>45</v>
      </c>
      <c r="K30" s="55">
        <v>-17.029000006616101</v>
      </c>
      <c r="L30" s="67">
        <f ca="1">Table2[[#This Row],[Cost (per Day)]]/100</f>
        <v>106.43125004135</v>
      </c>
      <c r="M30" s="56" t="s">
        <v>82</v>
      </c>
      <c r="N30" s="57" t="s">
        <v>115</v>
      </c>
    </row>
    <row r="31" spans="5:14" ht="15.75" x14ac:dyDescent="0.25">
      <c r="E31" s="7" t="s">
        <v>154</v>
      </c>
      <c r="F31" s="7">
        <v>-159.86300000920801</v>
      </c>
      <c r="G31" s="5">
        <v>99914.375005755501</v>
      </c>
      <c r="I31" s="3"/>
      <c r="J31" s="53">
        <v>21</v>
      </c>
      <c r="K31" s="55">
        <v>-11.2670000120997</v>
      </c>
      <c r="L31" s="67">
        <f ca="1">Table2[[#This Row],[Cost (per Day)]]/100</f>
        <v>70.418750075623308</v>
      </c>
      <c r="M31" s="56" t="s">
        <v>50</v>
      </c>
      <c r="N31" s="57" t="s">
        <v>51</v>
      </c>
    </row>
    <row r="32" spans="5:14" ht="15.75" x14ac:dyDescent="0.25">
      <c r="E32" s="7" t="s">
        <v>155</v>
      </c>
      <c r="F32" s="7">
        <v>-220.36800000816501</v>
      </c>
      <c r="G32" s="5">
        <v>137730.00000510301</v>
      </c>
      <c r="I32" s="3"/>
      <c r="J32" s="53">
        <v>36</v>
      </c>
      <c r="K32" s="55">
        <v>-10.1700000092387</v>
      </c>
      <c r="L32" s="67">
        <f ca="1">Table2[[#This Row],[Cost (per Day)]]/100</f>
        <v>63.562500057742</v>
      </c>
      <c r="M32" s="56" t="s">
        <v>85</v>
      </c>
      <c r="N32" s="57" t="s">
        <v>94</v>
      </c>
    </row>
    <row r="33" spans="5:14" ht="15.75" x14ac:dyDescent="0.25">
      <c r="E33" s="7" t="s">
        <v>156</v>
      </c>
      <c r="F33" s="7">
        <v>-257.28300000727103</v>
      </c>
      <c r="G33" s="5">
        <v>160801.87500454401</v>
      </c>
      <c r="I33" s="3"/>
      <c r="J33" s="53">
        <v>16</v>
      </c>
      <c r="K33" s="55">
        <v>-9.7240000069141299</v>
      </c>
      <c r="L33" s="67">
        <f ca="1">Table2[[#This Row],[Cost (per Day)]]/100</f>
        <v>60.775000043213304</v>
      </c>
      <c r="M33" s="56" t="s">
        <v>38</v>
      </c>
      <c r="N33" s="57" t="s">
        <v>39</v>
      </c>
    </row>
    <row r="34" spans="5:14" ht="15.75" x14ac:dyDescent="0.25">
      <c r="E34" s="7" t="s">
        <v>157</v>
      </c>
      <c r="F34" s="7">
        <v>-476.54200000315899</v>
      </c>
      <c r="G34" s="5">
        <v>297838.750001974</v>
      </c>
      <c r="I34" s="3"/>
      <c r="J34" s="53">
        <v>48</v>
      </c>
      <c r="K34" s="55">
        <v>-9.7170000113546795</v>
      </c>
      <c r="L34" s="67">
        <f ca="1">Table2[[#This Row],[Cost (per Day)]]/100</f>
        <v>60.731250070966695</v>
      </c>
      <c r="M34" s="56" t="s">
        <v>30</v>
      </c>
      <c r="N34" s="57" t="s">
        <v>122</v>
      </c>
    </row>
    <row r="35" spans="5:14" ht="15.75" x14ac:dyDescent="0.25">
      <c r="E35" s="7" t="s">
        <v>158</v>
      </c>
      <c r="F35" s="7">
        <v>-1092.8170000016601</v>
      </c>
      <c r="G35" s="5">
        <v>683010.62500104296</v>
      </c>
      <c r="I35" s="3"/>
      <c r="J35" s="53">
        <v>19</v>
      </c>
      <c r="K35" s="55">
        <v>-7.6230000071227497</v>
      </c>
      <c r="L35" s="67">
        <f ca="1">Table2[[#This Row],[Cost (per Day)]]/100</f>
        <v>47.643750044517198</v>
      </c>
      <c r="M35" s="56" t="s">
        <v>27</v>
      </c>
      <c r="N35" s="57" t="s">
        <v>46</v>
      </c>
    </row>
    <row r="36" spans="5:14" ht="15.75" x14ac:dyDescent="0.25">
      <c r="E36" s="7" t="s">
        <v>159</v>
      </c>
      <c r="F36" s="7">
        <v>-1588.60600000247</v>
      </c>
      <c r="G36" s="5">
        <v>992878.750001546</v>
      </c>
      <c r="I36" s="3"/>
      <c r="J36" s="53">
        <v>35</v>
      </c>
      <c r="K36" s="55">
        <v>-3.7620000019669502</v>
      </c>
      <c r="L36" s="67">
        <f ca="1">Table2[[#This Row],[Cost (per Day)]]/100</f>
        <v>23.512500012293398</v>
      </c>
      <c r="M36" s="56" t="s">
        <v>91</v>
      </c>
      <c r="N36" s="57" t="s">
        <v>191</v>
      </c>
    </row>
    <row r="37" spans="5:14" ht="15.75" x14ac:dyDescent="0.25">
      <c r="E37" s="7" t="s">
        <v>160</v>
      </c>
      <c r="F37" s="7">
        <v>-3665.7010000124501</v>
      </c>
      <c r="G37" s="5">
        <v>2291063.1250077798</v>
      </c>
      <c r="I37" s="3"/>
      <c r="J37" s="53">
        <v>13</v>
      </c>
      <c r="K37" s="55">
        <v>-0.13500000163912701</v>
      </c>
      <c r="L37" s="67">
        <f ca="1">Table2[[#This Row],[Cost (per Day)]]/100</f>
        <v>0.84375001024454799</v>
      </c>
      <c r="M37" s="56" t="s">
        <v>30</v>
      </c>
      <c r="N37" s="57" t="s">
        <v>31</v>
      </c>
    </row>
    <row r="38" spans="5:14" ht="15.75" x14ac:dyDescent="0.25">
      <c r="E38" s="7" t="s">
        <v>161</v>
      </c>
      <c r="F38" s="7">
        <v>-3717.1289999969299</v>
      </c>
      <c r="G38" s="5">
        <v>2323205.6249980801</v>
      </c>
      <c r="I38" s="3"/>
      <c r="J38" s="53">
        <v>28</v>
      </c>
      <c r="K38" s="55">
        <v>-0.103000007569789</v>
      </c>
      <c r="L38" s="67">
        <f ca="1">Table2[[#This Row],[Cost (per Day)]]/100</f>
        <v>0.6437500473111859</v>
      </c>
      <c r="M38" s="56" t="s">
        <v>70</v>
      </c>
      <c r="N38" s="57" t="s">
        <v>71</v>
      </c>
    </row>
    <row r="39" spans="5:14" ht="15.75" x14ac:dyDescent="0.25">
      <c r="E39" s="7" t="s">
        <v>162</v>
      </c>
      <c r="F39" s="7">
        <v>-4339.9120000004696</v>
      </c>
      <c r="G39" s="5">
        <v>2712445.0000002901</v>
      </c>
      <c r="I39" s="3"/>
      <c r="J39" s="53">
        <v>10</v>
      </c>
      <c r="K39" s="55">
        <v>0</v>
      </c>
      <c r="L39" s="67">
        <f ca="1">Table2[[#This Row],[Cost (per Day)]]/100</f>
        <v>0</v>
      </c>
      <c r="M39" s="56" t="s">
        <v>21</v>
      </c>
      <c r="N39" s="57" t="s">
        <v>22</v>
      </c>
    </row>
    <row r="40" spans="5:14" ht="15.75" x14ac:dyDescent="0.25">
      <c r="E40" s="7" t="s">
        <v>163</v>
      </c>
      <c r="F40" s="7">
        <v>-5154.6780000030903</v>
      </c>
      <c r="G40" s="5">
        <v>3221673.7500019302</v>
      </c>
      <c r="I40" s="3"/>
      <c r="J40" s="53">
        <v>11</v>
      </c>
      <c r="K40" s="55">
        <v>0</v>
      </c>
      <c r="L40" s="67">
        <f ca="1">Table2[[#This Row],[Cost (per Day)]]/100</f>
        <v>0</v>
      </c>
      <c r="M40" s="56" t="s">
        <v>24</v>
      </c>
      <c r="N40" s="57" t="s">
        <v>25</v>
      </c>
    </row>
    <row r="41" spans="5:14" ht="15.75" x14ac:dyDescent="0.25">
      <c r="E41" s="7" t="s">
        <v>164</v>
      </c>
      <c r="F41" s="7">
        <v>-6009.6310000121503</v>
      </c>
      <c r="G41" s="5">
        <v>3756019.3750075898</v>
      </c>
      <c r="I41" s="3"/>
      <c r="J41" s="53">
        <v>33</v>
      </c>
      <c r="K41" s="55">
        <v>0</v>
      </c>
      <c r="L41" s="67">
        <f ca="1">Table2[[#This Row],[Cost (per Day)]]/100</f>
        <v>0</v>
      </c>
      <c r="M41" s="56" t="s">
        <v>85</v>
      </c>
      <c r="N41" s="57" t="s">
        <v>86</v>
      </c>
    </row>
    <row r="42" spans="5:14" ht="15.75" x14ac:dyDescent="0.25">
      <c r="E42" s="7" t="s">
        <v>165</v>
      </c>
      <c r="F42" s="7">
        <v>-7079.6590000018396</v>
      </c>
      <c r="G42" s="5">
        <v>4424786.8750011502</v>
      </c>
      <c r="I42" s="3"/>
      <c r="J42" s="53">
        <v>12</v>
      </c>
      <c r="K42" s="55">
        <v>894.99899999052195</v>
      </c>
      <c r="L42" s="67">
        <f ca="1">Table2[[#This Row],[Cost (per Day)]]/100</f>
        <v>-5593.7437499407597</v>
      </c>
      <c r="M42" s="56" t="s">
        <v>27</v>
      </c>
      <c r="N42" s="57" t="s">
        <v>28</v>
      </c>
    </row>
    <row r="43" spans="5:14" ht="15.75" x14ac:dyDescent="0.25">
      <c r="E43" s="7" t="s">
        <v>166</v>
      </c>
      <c r="F43" s="7">
        <v>-7682.8339999988602</v>
      </c>
      <c r="G43" s="5">
        <v>4801771.2499992903</v>
      </c>
      <c r="I43" s="3"/>
      <c r="J43" s="53">
        <v>44</v>
      </c>
      <c r="K43" s="55">
        <v>2149.2909999936801</v>
      </c>
      <c r="L43" s="67">
        <f ca="1">Table2[[#This Row],[Cost (per Day)]]/100</f>
        <v>-13433.068749960501</v>
      </c>
      <c r="M43" s="56" t="s">
        <v>192</v>
      </c>
      <c r="N43" s="57" t="s">
        <v>113</v>
      </c>
    </row>
    <row r="44" spans="5:14" ht="15.75" x14ac:dyDescent="0.25">
      <c r="E44" s="7" t="s">
        <v>167</v>
      </c>
      <c r="F44" s="7">
        <v>-13163.527000010001</v>
      </c>
      <c r="G44" s="5">
        <v>8227204.3750062501</v>
      </c>
      <c r="I44" s="3"/>
      <c r="J44" s="53">
        <v>43</v>
      </c>
      <c r="K44" s="55">
        <v>4043.1319999918301</v>
      </c>
      <c r="L44" s="67">
        <f ca="1">Table2[[#This Row],[Cost (per Day)]]/100</f>
        <v>-25269.574999948898</v>
      </c>
      <c r="M44" s="56" t="s">
        <v>105</v>
      </c>
      <c r="N44" s="57" t="s">
        <v>110</v>
      </c>
    </row>
    <row r="45" spans="5:14" ht="15.75" x14ac:dyDescent="0.25">
      <c r="E45" s="7" t="s">
        <v>168</v>
      </c>
      <c r="F45" s="7">
        <v>-19625.743000004401</v>
      </c>
      <c r="G45" s="5">
        <v>12266089.375002701</v>
      </c>
      <c r="I45" s="3"/>
      <c r="J45" s="53">
        <v>40</v>
      </c>
      <c r="K45" s="55">
        <v>5576.2759999968102</v>
      </c>
      <c r="L45" s="67">
        <f ca="1">Table2[[#This Row],[Cost (per Day)]]/100</f>
        <v>-34851.724999979997</v>
      </c>
      <c r="M45" s="56" t="s">
        <v>27</v>
      </c>
      <c r="N45" s="57" t="s">
        <v>103</v>
      </c>
    </row>
    <row r="46" spans="5:14" ht="15.75" x14ac:dyDescent="0.25">
      <c r="E46" s="7" t="s">
        <v>169</v>
      </c>
      <c r="F46" s="7">
        <v>-20277.820999998599</v>
      </c>
      <c r="G46" s="5">
        <v>12673638.1249991</v>
      </c>
      <c r="I46" s="3"/>
      <c r="J46" s="53">
        <v>39</v>
      </c>
      <c r="K46" s="55">
        <v>7434.7439999878397</v>
      </c>
      <c r="L46" s="67">
        <f ca="1">Table2[[#This Row],[Cost (per Day)]]/100</f>
        <v>-46467.149999924004</v>
      </c>
      <c r="M46" s="56" t="s">
        <v>96</v>
      </c>
      <c r="N46" s="57" t="s">
        <v>101</v>
      </c>
    </row>
    <row r="47" spans="5:14" ht="15.75" x14ac:dyDescent="0.25">
      <c r="E47" s="7" t="s">
        <v>170</v>
      </c>
      <c r="F47" s="7">
        <v>-27839.331000007602</v>
      </c>
      <c r="G47" s="5">
        <v>17399581.875004798</v>
      </c>
      <c r="I47" s="3"/>
      <c r="J47" s="58">
        <v>34</v>
      </c>
      <c r="K47" s="59">
        <v>9362.2829999960904</v>
      </c>
      <c r="L47" s="69">
        <f ca="1">Table2[[#This Row],[Cost (per Day)]]/100</f>
        <v>-58514.268749975599</v>
      </c>
      <c r="M47" s="60" t="s">
        <v>88</v>
      </c>
      <c r="N47" s="61" t="s">
        <v>89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6559-D2D2-6346-9C09-11E5AA405C32}">
  <dimension ref="C2:F44"/>
  <sheetViews>
    <sheetView workbookViewId="0">
      <selection activeCell="I14" sqref="I14"/>
    </sheetView>
  </sheetViews>
  <sheetFormatPr defaultColWidth="11.42578125" defaultRowHeight="15" x14ac:dyDescent="0.25"/>
  <cols>
    <col min="4" max="4" width="12.85546875" bestFit="1" customWidth="1"/>
    <col min="5" max="5" width="12.5703125" bestFit="1" customWidth="1"/>
    <col min="6" max="6" width="15.28515625" bestFit="1" customWidth="1"/>
  </cols>
  <sheetData>
    <row r="2" spans="3:6" x14ac:dyDescent="0.25">
      <c r="C2" s="63" t="s">
        <v>127</v>
      </c>
      <c r="D2" s="64" t="s">
        <v>188</v>
      </c>
      <c r="E2" s="64" t="s">
        <v>189</v>
      </c>
      <c r="F2" s="64" t="s">
        <v>190</v>
      </c>
    </row>
    <row r="3" spans="3:6" x14ac:dyDescent="0.25">
      <c r="C3" s="63"/>
      <c r="D3" s="64"/>
      <c r="E3" s="64"/>
      <c r="F3" s="64"/>
    </row>
    <row r="4" spans="3:6" x14ac:dyDescent="0.25">
      <c r="C4" s="62">
        <v>10</v>
      </c>
      <c r="D4" s="3">
        <v>0</v>
      </c>
      <c r="E4" s="3">
        <v>0</v>
      </c>
      <c r="F4" s="3">
        <v>1126.4096368281103</v>
      </c>
    </row>
    <row r="5" spans="3:6" x14ac:dyDescent="0.25">
      <c r="C5" s="62">
        <v>11</v>
      </c>
      <c r="D5" s="3">
        <v>0</v>
      </c>
      <c r="E5" s="3">
        <v>2.8298000000000001</v>
      </c>
      <c r="F5" s="3">
        <v>7577.4561601015785</v>
      </c>
    </row>
    <row r="6" spans="3:6" x14ac:dyDescent="0.25">
      <c r="C6" s="62">
        <v>12</v>
      </c>
      <c r="D6" s="3">
        <v>-5593.7437499407597</v>
      </c>
      <c r="E6" s="3">
        <v>34668.125399999888</v>
      </c>
      <c r="F6" s="3">
        <v>381210.37824237824</v>
      </c>
    </row>
    <row r="7" spans="3:6" x14ac:dyDescent="0.25">
      <c r="C7" s="62">
        <v>13</v>
      </c>
      <c r="D7" s="3">
        <v>0.84375001024454799</v>
      </c>
      <c r="E7" s="3">
        <v>3.2527000000000004</v>
      </c>
      <c r="F7" s="3">
        <v>25310152.425794747</v>
      </c>
    </row>
    <row r="8" spans="3:6" x14ac:dyDescent="0.25">
      <c r="C8" s="62">
        <v>14</v>
      </c>
      <c r="D8" s="3">
        <v>283.66250009275899</v>
      </c>
      <c r="E8" s="3">
        <v>105735.73299999989</v>
      </c>
      <c r="F8" s="3">
        <v>963048.77910676645</v>
      </c>
    </row>
    <row r="9" spans="3:6" x14ac:dyDescent="0.25">
      <c r="C9" s="62">
        <v>15</v>
      </c>
      <c r="D9" s="3">
        <v>422.71250006742702</v>
      </c>
      <c r="E9" s="3">
        <v>546.84699999999998</v>
      </c>
      <c r="F9" s="3">
        <v>214.16426221999825</v>
      </c>
    </row>
    <row r="10" spans="3:6" x14ac:dyDescent="0.25">
      <c r="C10" s="62">
        <v>16</v>
      </c>
      <c r="D10" s="3">
        <v>60.775000043213304</v>
      </c>
      <c r="E10" s="3">
        <v>67.066200000000009</v>
      </c>
      <c r="F10" s="3">
        <v>30651.683317451247</v>
      </c>
    </row>
    <row r="11" spans="3:6" x14ac:dyDescent="0.25">
      <c r="C11" s="62">
        <v>17</v>
      </c>
      <c r="D11" s="3">
        <v>32773.9250000799</v>
      </c>
      <c r="E11" s="3">
        <v>12151.119799999968</v>
      </c>
      <c r="F11" s="3">
        <v>2086.9640127531989</v>
      </c>
    </row>
    <row r="12" spans="3:6" x14ac:dyDescent="0.25">
      <c r="C12" s="62">
        <v>18</v>
      </c>
      <c r="D12" s="3">
        <v>19918.543750024401</v>
      </c>
      <c r="E12" s="3">
        <v>56962.312200000059</v>
      </c>
      <c r="F12" s="3">
        <v>5942067.8661170658</v>
      </c>
    </row>
    <row r="13" spans="3:6" x14ac:dyDescent="0.25">
      <c r="C13" s="62">
        <v>19</v>
      </c>
      <c r="D13" s="3">
        <v>47.643750044517198</v>
      </c>
      <c r="E13" s="3">
        <v>150.49640000000002</v>
      </c>
      <c r="F13" s="3">
        <v>3478861.1714295722</v>
      </c>
    </row>
    <row r="14" spans="3:6" x14ac:dyDescent="0.25">
      <c r="C14" s="62">
        <v>20</v>
      </c>
      <c r="D14" s="3">
        <v>1585.7000000542</v>
      </c>
      <c r="E14" s="3">
        <v>6722.3473000000004</v>
      </c>
      <c r="F14" s="3">
        <v>19531654.454050448</v>
      </c>
    </row>
    <row r="15" spans="3:6" x14ac:dyDescent="0.25">
      <c r="C15" s="62">
        <v>21</v>
      </c>
      <c r="D15" s="3">
        <v>70.418750075623308</v>
      </c>
      <c r="E15" s="3">
        <v>154.6773</v>
      </c>
      <c r="F15" s="3">
        <v>541664.03391612379</v>
      </c>
    </row>
    <row r="16" spans="3:6" x14ac:dyDescent="0.25">
      <c r="C16" s="62">
        <v>22</v>
      </c>
      <c r="D16" s="3">
        <v>189.96250005438898</v>
      </c>
      <c r="E16" s="3">
        <v>49.600199999999987</v>
      </c>
      <c r="F16" s="3">
        <v>688612.01715535216</v>
      </c>
    </row>
    <row r="17" spans="3:6" x14ac:dyDescent="0.25">
      <c r="C17" s="62">
        <v>23</v>
      </c>
      <c r="D17" s="3">
        <v>1861.7625000653702</v>
      </c>
      <c r="E17" s="3">
        <v>261.54550000000006</v>
      </c>
      <c r="F17" s="3">
        <v>168.24179472869898</v>
      </c>
    </row>
    <row r="18" spans="3:6" x14ac:dyDescent="0.25">
      <c r="C18" s="62">
        <v>24</v>
      </c>
      <c r="D18" s="3">
        <v>2421.6687500244002</v>
      </c>
      <c r="E18" s="3">
        <v>2952.3924999999999</v>
      </c>
      <c r="F18" s="3">
        <v>1885.0326954440995</v>
      </c>
    </row>
    <row r="19" spans="3:6" x14ac:dyDescent="0.25">
      <c r="C19" s="62">
        <v>25</v>
      </c>
      <c r="D19" s="3">
        <v>7118.87500002048</v>
      </c>
      <c r="E19" s="3">
        <v>2641.4346999999989</v>
      </c>
      <c r="F19" s="3">
        <v>56.55897151879995</v>
      </c>
    </row>
    <row r="20" spans="3:6" x14ac:dyDescent="0.25">
      <c r="C20" s="62">
        <v>26</v>
      </c>
      <c r="D20" s="3">
        <v>785.87500005960408</v>
      </c>
      <c r="E20" s="3">
        <v>665.39599999999996</v>
      </c>
      <c r="F20" s="3">
        <v>751.67570736569962</v>
      </c>
    </row>
    <row r="21" spans="3:6" x14ac:dyDescent="0.25">
      <c r="C21" s="62">
        <v>27</v>
      </c>
      <c r="D21" s="3">
        <v>148938.80000004999</v>
      </c>
      <c r="E21" s="3">
        <v>109218.22420000099</v>
      </c>
      <c r="F21" s="3">
        <v>4555377.5342326881</v>
      </c>
    </row>
    <row r="22" spans="3:6" x14ac:dyDescent="0.25">
      <c r="C22" s="62">
        <v>28</v>
      </c>
      <c r="D22" s="3">
        <v>0.6437500473111859</v>
      </c>
      <c r="E22" s="3">
        <v>0.13519999999999999</v>
      </c>
      <c r="F22" s="3">
        <v>18.651639245200002</v>
      </c>
    </row>
    <row r="23" spans="3:6" x14ac:dyDescent="0.25">
      <c r="C23" s="62">
        <v>29</v>
      </c>
      <c r="D23" s="3">
        <v>259.96874999254896</v>
      </c>
      <c r="E23" s="3">
        <v>185.02530000000002</v>
      </c>
      <c r="F23" s="3">
        <v>1.9341569687999964</v>
      </c>
    </row>
    <row r="24" spans="3:6" x14ac:dyDescent="0.25">
      <c r="C24" s="62">
        <v>30</v>
      </c>
      <c r="D24" s="3">
        <v>46949.6750000631</v>
      </c>
      <c r="E24" s="3">
        <v>53897.872199999918</v>
      </c>
      <c r="F24" s="3">
        <v>915569.50068212266</v>
      </c>
    </row>
    <row r="25" spans="3:6" x14ac:dyDescent="0.25">
      <c r="C25" s="62">
        <v>31</v>
      </c>
      <c r="D25" s="3">
        <v>250.67500006407499</v>
      </c>
      <c r="E25" s="3">
        <v>965.35430000000008</v>
      </c>
      <c r="F25" s="3">
        <v>260.08177081739859</v>
      </c>
    </row>
    <row r="26" spans="3:6" x14ac:dyDescent="0.25">
      <c r="C26" s="62">
        <v>32</v>
      </c>
      <c r="D26" s="3">
        <v>380.51875007804404</v>
      </c>
      <c r="E26" s="3">
        <v>1457.3931</v>
      </c>
      <c r="F26" s="3">
        <v>48530.209104311027</v>
      </c>
    </row>
    <row r="27" spans="3:6" x14ac:dyDescent="0.25">
      <c r="C27" s="62">
        <v>33</v>
      </c>
      <c r="D27" s="3">
        <v>0</v>
      </c>
      <c r="E27" s="3">
        <v>7.5052999999999992</v>
      </c>
      <c r="F27" s="3">
        <v>4113.0159091263558</v>
      </c>
    </row>
    <row r="28" spans="3:6" x14ac:dyDescent="0.25">
      <c r="C28" s="62">
        <v>34</v>
      </c>
      <c r="D28" s="3">
        <v>-58514.268749975599</v>
      </c>
      <c r="E28" s="3">
        <v>34461.90999999996</v>
      </c>
      <c r="F28" s="3">
        <v>19568.640502282193</v>
      </c>
    </row>
    <row r="29" spans="3:6" x14ac:dyDescent="0.25">
      <c r="C29" s="62">
        <v>35</v>
      </c>
      <c r="D29" s="3">
        <v>23.512500012293398</v>
      </c>
      <c r="E29" s="3">
        <v>87.6614</v>
      </c>
      <c r="F29" s="3">
        <v>184332.86960961844</v>
      </c>
    </row>
    <row r="30" spans="3:6" x14ac:dyDescent="0.25">
      <c r="C30" s="62">
        <v>36</v>
      </c>
      <c r="D30" s="3">
        <v>63.562500057742</v>
      </c>
      <c r="E30" s="3">
        <v>59.193599999999996</v>
      </c>
      <c r="F30" s="3">
        <v>1938.0455918484993</v>
      </c>
    </row>
    <row r="31" spans="3:6" x14ac:dyDescent="0.25">
      <c r="C31" s="62">
        <v>37</v>
      </c>
      <c r="D31" s="3">
        <v>55829.318750044302</v>
      </c>
      <c r="E31" s="3">
        <v>120030.03419999998</v>
      </c>
      <c r="F31" s="3">
        <v>2066635.374027523</v>
      </c>
    </row>
    <row r="32" spans="3:6" x14ac:dyDescent="0.25">
      <c r="C32" s="62">
        <v>38</v>
      </c>
      <c r="D32" s="3">
        <v>27638.712499989098</v>
      </c>
      <c r="E32" s="3">
        <v>249676.74039999995</v>
      </c>
      <c r="F32" s="3">
        <v>1752537.5755852801</v>
      </c>
    </row>
    <row r="33" spans="3:6" x14ac:dyDescent="0.25">
      <c r="C33" s="62">
        <v>39</v>
      </c>
      <c r="D33" s="3">
        <v>-46467.149999924004</v>
      </c>
      <c r="E33" s="3">
        <v>50316.648900000175</v>
      </c>
      <c r="F33" s="3">
        <v>833831.50580003136</v>
      </c>
    </row>
    <row r="34" spans="3:6" x14ac:dyDescent="0.25">
      <c r="C34" s="62">
        <v>40</v>
      </c>
      <c r="D34" s="3">
        <v>-34851.724999979997</v>
      </c>
      <c r="E34" s="3">
        <v>58824.148300000015</v>
      </c>
      <c r="F34" s="3">
        <v>373714.76409578242</v>
      </c>
    </row>
    <row r="35" spans="3:6" x14ac:dyDescent="0.25">
      <c r="C35" s="62">
        <v>41</v>
      </c>
      <c r="D35" s="3">
        <v>10626.043750066301</v>
      </c>
      <c r="E35" s="3">
        <v>51461.47960000029</v>
      </c>
      <c r="F35" s="3">
        <v>15198.52376300691</v>
      </c>
    </row>
    <row r="36" spans="3:6" x14ac:dyDescent="0.25">
      <c r="C36" s="62">
        <v>42</v>
      </c>
      <c r="D36" s="3">
        <v>16610.0875000003</v>
      </c>
      <c r="E36" s="3">
        <v>15291.75530000003</v>
      </c>
      <c r="F36" s="3">
        <v>4321.6283539702017</v>
      </c>
    </row>
    <row r="37" spans="3:6" x14ac:dyDescent="0.25">
      <c r="C37" s="62">
        <v>43</v>
      </c>
      <c r="D37" s="3">
        <v>-25269.574999948898</v>
      </c>
      <c r="E37" s="3">
        <v>30170.944599999988</v>
      </c>
      <c r="F37" s="3">
        <v>5014.7993891079277</v>
      </c>
    </row>
    <row r="38" spans="3:6" x14ac:dyDescent="0.25">
      <c r="C38" s="62">
        <v>44</v>
      </c>
      <c r="D38" s="3">
        <v>-13433.068749960501</v>
      </c>
      <c r="E38" s="3">
        <v>10701.451699999976</v>
      </c>
      <c r="F38" s="3">
        <v>3498.3449511046861</v>
      </c>
    </row>
    <row r="39" spans="3:6" x14ac:dyDescent="0.25">
      <c r="C39" s="62">
        <v>45</v>
      </c>
      <c r="D39" s="3">
        <v>106.43125004135</v>
      </c>
      <c r="E39" s="3">
        <v>495.14869999999996</v>
      </c>
      <c r="F39" s="3">
        <v>592294.38673981931</v>
      </c>
    </row>
    <row r="40" spans="3:6" x14ac:dyDescent="0.25">
      <c r="C40" s="62">
        <v>46</v>
      </c>
      <c r="D40" s="3">
        <v>30696.606250014102</v>
      </c>
      <c r="E40" s="3">
        <v>48805.897099999951</v>
      </c>
      <c r="F40" s="3">
        <v>82831.000765827252</v>
      </c>
    </row>
    <row r="41" spans="3:6" x14ac:dyDescent="0.25">
      <c r="C41" s="62">
        <v>47</v>
      </c>
      <c r="D41" s="3">
        <v>891.69375004712401</v>
      </c>
      <c r="E41" s="3">
        <v>2473.2965000000004</v>
      </c>
      <c r="F41" s="3">
        <v>2044690.2392977937</v>
      </c>
    </row>
    <row r="42" spans="3:6" x14ac:dyDescent="0.25">
      <c r="C42" s="62">
        <v>48</v>
      </c>
      <c r="D42" s="3">
        <v>60.731250070966695</v>
      </c>
      <c r="E42" s="3">
        <v>481.40910000000002</v>
      </c>
      <c r="F42" s="3">
        <v>85971156.402120829</v>
      </c>
    </row>
    <row r="43" spans="3:6" x14ac:dyDescent="0.25">
      <c r="C43" s="62">
        <v>49</v>
      </c>
      <c r="D43" s="3">
        <v>111.050000065006</v>
      </c>
      <c r="E43" s="3">
        <v>154.96059999999997</v>
      </c>
      <c r="F43" s="3">
        <v>8148497.6420945171</v>
      </c>
    </row>
    <row r="44" spans="3:6" x14ac:dyDescent="0.25">
      <c r="C44" s="62">
        <v>50</v>
      </c>
      <c r="D44" s="3">
        <v>123042.42500006201</v>
      </c>
      <c r="E44" s="3">
        <v>437401.01639999967</v>
      </c>
      <c r="F44" s="3">
        <v>10940103.914043823</v>
      </c>
    </row>
  </sheetData>
  <mergeCells count="4"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Tooele Table</vt:lpstr>
      <vt:lpstr>TTCents</vt:lpstr>
      <vt:lpstr>TTDollars</vt:lpstr>
      <vt:lpstr>Sheet6</vt:lpstr>
      <vt:lpstr>FinalLogsum Table</vt:lpstr>
      <vt:lpstr>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Evan Barnes</dc:creator>
  <cp:lastModifiedBy>Max Evan Barnes</cp:lastModifiedBy>
  <dcterms:created xsi:type="dcterms:W3CDTF">2021-04-20T19:37:09Z</dcterms:created>
  <dcterms:modified xsi:type="dcterms:W3CDTF">2021-12-13T18:17:44Z</dcterms:modified>
</cp:coreProperties>
</file>